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公共施設マネジメントシステム・プロポ\01-1マネジメントシステム稟議\"/>
    </mc:Choice>
  </mc:AlternateContent>
  <bookViews>
    <workbookView xWindow="24510" yWindow="-120" windowWidth="20730" windowHeight="11160" tabRatio="734"/>
  </bookViews>
  <sheets>
    <sheet name="機能要件書" sheetId="8" r:id="rId1"/>
  </sheets>
  <definedNames>
    <definedName name="_xlnm._FilterDatabase" localSheetId="0" hidden="1">機能要件書!$B$6:$K$62</definedName>
    <definedName name="_xlnm.Print_Area" localSheetId="0">機能要件書!$A$1:$L$63</definedName>
    <definedName name="_xlnm.Print_Titles" localSheetId="0">機能要件書!$6:$7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61" i="8" l="1"/>
  <c r="M58" i="8"/>
  <c r="M56" i="8"/>
  <c r="M55" i="8"/>
  <c r="M53" i="8"/>
  <c r="M52" i="8"/>
  <c r="M50" i="8"/>
  <c r="M49" i="8"/>
  <c r="M48" i="8"/>
  <c r="M47" i="8"/>
  <c r="M46" i="8"/>
  <c r="M44" i="8"/>
  <c r="M43" i="8"/>
  <c r="M42" i="8"/>
  <c r="M41" i="8"/>
  <c r="M40" i="8"/>
  <c r="M39" i="8"/>
  <c r="M38" i="8"/>
  <c r="M37" i="8"/>
  <c r="M36" i="8"/>
  <c r="M34" i="8"/>
  <c r="M33" i="8"/>
  <c r="M32" i="8"/>
  <c r="M31" i="8"/>
  <c r="M29" i="8"/>
  <c r="M28" i="8"/>
  <c r="M27" i="8"/>
  <c r="M26" i="8"/>
  <c r="M25" i="8"/>
  <c r="M24" i="8"/>
  <c r="M23" i="8"/>
  <c r="M22" i="8"/>
  <c r="M21" i="8"/>
  <c r="M62" i="8"/>
  <c r="M63" i="8" s="1"/>
  <c r="M60" i="8"/>
  <c r="M59" i="8"/>
  <c r="M57" i="8"/>
  <c r="M54" i="8"/>
  <c r="M51" i="8"/>
  <c r="M45" i="8"/>
  <c r="M35" i="8"/>
  <c r="M30" i="8"/>
  <c r="O6" i="8" l="1"/>
  <c r="O5" i="8"/>
  <c r="O3" i="8"/>
  <c r="O2" i="8"/>
  <c r="P6" i="8"/>
  <c r="P5" i="8"/>
  <c r="P3" i="8"/>
  <c r="P2" i="8"/>
  <c r="F63" i="8" l="1"/>
  <c r="W2" i="8"/>
  <c r="H63" i="8" s="1"/>
  <c r="V4" i="8"/>
  <c r="V2" i="8"/>
  <c r="Q6" i="8"/>
  <c r="Q5" i="8"/>
  <c r="S5" i="8" s="1"/>
  <c r="Q3" i="8"/>
  <c r="S3" i="8" s="1"/>
  <c r="Q2" i="8"/>
  <c r="S2" i="8" s="1"/>
  <c r="R5" i="8"/>
  <c r="R3" i="8"/>
  <c r="R2" i="8"/>
  <c r="V6" i="8" l="1"/>
  <c r="K63" i="8" s="1"/>
  <c r="J63" i="8"/>
  <c r="G62" i="8"/>
  <c r="G59" i="8"/>
  <c r="G60" i="8" s="1"/>
  <c r="G49" i="8"/>
  <c r="G50" i="8" s="1"/>
  <c r="G51" i="8" s="1"/>
  <c r="G52" i="8" s="1"/>
  <c r="G53" i="8" s="1"/>
  <c r="G54" i="8" s="1"/>
  <c r="G55" i="8" s="1"/>
  <c r="G56" i="8" s="1"/>
  <c r="G57" i="8" s="1"/>
  <c r="G44" i="8"/>
  <c r="G45" i="8" s="1"/>
  <c r="G46" i="8" s="1"/>
  <c r="G47" i="8" s="1"/>
  <c r="G41" i="8"/>
  <c r="G42" i="8" s="1"/>
  <c r="G9" i="8"/>
  <c r="G10" i="8" s="1"/>
  <c r="G11" i="8" s="1"/>
  <c r="G22" i="8"/>
  <c r="G23" i="8" s="1"/>
  <c r="G24" i="8" s="1"/>
  <c r="G25" i="8" s="1"/>
  <c r="G26" i="8" s="1"/>
  <c r="G27" i="8" s="1"/>
  <c r="G28" i="8" s="1"/>
  <c r="G29" i="8" s="1"/>
  <c r="G30" i="8" s="1"/>
  <c r="G31" i="8" s="1"/>
  <c r="G32" i="8" s="1"/>
  <c r="G33" i="8" s="1"/>
  <c r="G34" i="8" s="1"/>
  <c r="G35" i="8" s="1"/>
  <c r="G36" i="8" s="1"/>
  <c r="G37" i="8" s="1"/>
  <c r="G38" i="8" s="1"/>
  <c r="G39" i="8" s="1"/>
  <c r="B9" i="8" l="1"/>
  <c r="B10" i="8" s="1"/>
  <c r="B11" i="8" s="1"/>
  <c r="B12" i="8" l="1"/>
  <c r="B13" i="8" s="1"/>
  <c r="B14" i="8" s="1"/>
  <c r="B15" i="8" s="1"/>
  <c r="B16" i="8" s="1"/>
  <c r="B17" i="8" s="1"/>
  <c r="B18" i="8" s="1"/>
  <c r="B19" i="8" s="1"/>
  <c r="B20" i="8" s="1"/>
  <c r="B21" i="8" s="1"/>
  <c r="B22" i="8" s="1"/>
  <c r="G12" i="8"/>
  <c r="G13" i="8" s="1"/>
  <c r="G14" i="8" s="1"/>
  <c r="G15" i="8" s="1"/>
  <c r="G16" i="8" s="1"/>
  <c r="G17" i="8" s="1"/>
  <c r="G18" i="8" s="1"/>
  <c r="G19" i="8" s="1"/>
  <c r="G20" i="8" s="1"/>
  <c r="B23" i="8" l="1"/>
  <c r="B24" i="8" s="1"/>
  <c r="B25" i="8" s="1"/>
  <c r="B26" i="8" s="1"/>
  <c r="B27" i="8" s="1"/>
  <c r="B28" i="8" s="1"/>
  <c r="B29" i="8" s="1"/>
  <c r="B30" i="8" s="1"/>
  <c r="B31" i="8" s="1"/>
  <c r="B32" i="8" s="1"/>
  <c r="B33" i="8" s="1"/>
  <c r="B34" i="8" s="1"/>
  <c r="B35" i="8" s="1"/>
  <c r="B36" i="8" s="1"/>
  <c r="B37" i="8" s="1"/>
  <c r="B38" i="8" s="1"/>
  <c r="B39" i="8" s="1"/>
  <c r="B40" i="8" s="1"/>
  <c r="B41" i="8" s="1"/>
  <c r="B42" i="8" s="1"/>
  <c r="B43" i="8" s="1"/>
  <c r="B44" i="8" l="1"/>
  <c r="B45" i="8" l="1"/>
  <c r="B46" i="8" s="1"/>
  <c r="B47" i="8" s="1"/>
  <c r="B48" i="8" s="1"/>
  <c r="B49" i="8" s="1"/>
  <c r="B50" i="8" s="1"/>
  <c r="B51" i="8" s="1"/>
  <c r="B52" i="8" s="1"/>
  <c r="B53" i="8" s="1"/>
  <c r="B54" i="8" s="1"/>
  <c r="B55" i="8" s="1"/>
  <c r="B56" i="8" s="1"/>
  <c r="B57" i="8" s="1"/>
  <c r="B58" i="8" s="1"/>
  <c r="B59" i="8" s="1"/>
  <c r="B60" i="8" s="1"/>
  <c r="B61" i="8" l="1"/>
  <c r="B62" i="8" s="1"/>
</calcChain>
</file>

<file path=xl/sharedStrings.xml><?xml version="1.0" encoding="utf-8"?>
<sst xmlns="http://schemas.openxmlformats.org/spreadsheetml/2006/main" count="146" uniqueCount="88">
  <si>
    <t>業務名</t>
  </si>
  <si>
    <t>№</t>
  </si>
  <si>
    <t>分類</t>
  </si>
  <si>
    <t>機能</t>
  </si>
  <si>
    <t>備考</t>
  </si>
  <si>
    <t>共通</t>
  </si>
  <si>
    <t>オンラインマニュアルが整備されていること。</t>
    <rPh sb="11" eb="13">
      <t>セイビ</t>
    </rPh>
    <phoneticPr fontId="3"/>
  </si>
  <si>
    <t>必須</t>
    <rPh sb="0" eb="2">
      <t>ヒッス</t>
    </rPh>
    <phoneticPr fontId="3"/>
  </si>
  <si>
    <t>必須項目の入力漏れを防ぐアラート機能等があること。</t>
    <rPh sb="7" eb="8">
      <t>モ</t>
    </rPh>
    <rPh sb="10" eb="11">
      <t>フセ</t>
    </rPh>
    <rPh sb="18" eb="19">
      <t>トウ</t>
    </rPh>
    <phoneticPr fontId="3"/>
  </si>
  <si>
    <t>対応
ﾚﾍﾞﾙ</t>
    <phoneticPr fontId="3"/>
  </si>
  <si>
    <t>各種帳票は、原則A4版とすること。</t>
    <rPh sb="0" eb="2">
      <t>カクシュ</t>
    </rPh>
    <rPh sb="2" eb="4">
      <t>チョウヒョウ</t>
    </rPh>
    <rPh sb="6" eb="8">
      <t>ゲンソク</t>
    </rPh>
    <rPh sb="10" eb="11">
      <t>バン</t>
    </rPh>
    <phoneticPr fontId="3"/>
  </si>
  <si>
    <t>システム内データのCSV、Excel等出力など、EUC機能が充実していること。</t>
    <rPh sb="4" eb="5">
      <t>ナイ</t>
    </rPh>
    <rPh sb="18" eb="19">
      <t>トウ</t>
    </rPh>
    <rPh sb="19" eb="21">
      <t>シュツリョク</t>
    </rPh>
    <rPh sb="27" eb="29">
      <t>キノウ</t>
    </rPh>
    <rPh sb="30" eb="32">
      <t>ジュウジツ</t>
    </rPh>
    <phoneticPr fontId="3"/>
  </si>
  <si>
    <t>コード管理する項目のメンテナンスが容易に行えること。</t>
    <rPh sb="3" eb="5">
      <t>カンリ</t>
    </rPh>
    <rPh sb="7" eb="9">
      <t>コウモク</t>
    </rPh>
    <rPh sb="17" eb="19">
      <t>ヨウイ</t>
    </rPh>
    <rPh sb="20" eb="21">
      <t>オコナ</t>
    </rPh>
    <phoneticPr fontId="3"/>
  </si>
  <si>
    <t>事業者名</t>
    <rPh sb="0" eb="3">
      <t>ジギョウシャ</t>
    </rPh>
    <rPh sb="3" eb="4">
      <t>メイ</t>
    </rPh>
    <phoneticPr fontId="3"/>
  </si>
  <si>
    <t>施設情報</t>
    <rPh sb="0" eb="4">
      <t>シセツジョウホウ</t>
    </rPh>
    <phoneticPr fontId="3"/>
  </si>
  <si>
    <t>建物の基本的な情報（建物名称・建物用途・建築年月日・建築面積・延床面積・階数・構造など）を管理する機能</t>
    <phoneticPr fontId="3"/>
  </si>
  <si>
    <t>建物の使用状況（供用中・廃止）を管理する機能</t>
    <phoneticPr fontId="3"/>
  </si>
  <si>
    <t>建物の耐震性能・耐震改修の状況を管理する機能</t>
    <phoneticPr fontId="3"/>
  </si>
  <si>
    <t>建物の建築基準法第12条による法定点検等の実施状況を管理する機能</t>
    <phoneticPr fontId="3"/>
  </si>
  <si>
    <t>建物平面図・写真を施設ごとに分類し管理する機能</t>
    <phoneticPr fontId="3"/>
  </si>
  <si>
    <t>施設別カルテ自動作成機能</t>
    <phoneticPr fontId="3"/>
  </si>
  <si>
    <t>LCCシミュレーション，平準化検討機能（施設別中長期保全計画作成機能）</t>
    <phoneticPr fontId="3"/>
  </si>
  <si>
    <t>LCCの算出結果を基に，保全費用の平準化シミュレーションができる機能</t>
    <phoneticPr fontId="3"/>
  </si>
  <si>
    <t>建物別にFCI（Facility Condition Index　残存不具合率）を算定し，施設保全に係る優先順位付けを行う機能</t>
    <phoneticPr fontId="3"/>
  </si>
  <si>
    <t>建物別FCIをExcel形式で出力する機能</t>
    <phoneticPr fontId="3"/>
  </si>
  <si>
    <t>施設運営評価及び施設間比較・分析機能</t>
    <phoneticPr fontId="3"/>
  </si>
  <si>
    <t>個別施設計画支援機能</t>
    <phoneticPr fontId="3"/>
  </si>
  <si>
    <t>個別施設ごとの維持管理・更新等に係る経費を年度ごとに登録し, 編集する機能及びExcel形式で出力する機能</t>
    <phoneticPr fontId="3"/>
  </si>
  <si>
    <t>個別施設ごとの維持管理・更新等に係る財源内訳を年度ごとに管理する機能及びExcel形式で出力する機能</t>
    <phoneticPr fontId="3"/>
  </si>
  <si>
    <t>点検結果（不具合箇所）を登録し,管理する機能</t>
    <phoneticPr fontId="3"/>
  </si>
  <si>
    <t>点検結果（不具合箇所）に対する対応方針や対応結果を登録する機能</t>
    <phoneticPr fontId="3"/>
  </si>
  <si>
    <t>施設の点検結果（不具合箇所）の一覧をExcel形式で出力する機能</t>
    <phoneticPr fontId="3"/>
  </si>
  <si>
    <t>位置情報機能</t>
    <phoneticPr fontId="3"/>
  </si>
  <si>
    <t>施設の位置を地図上に表示し，印刷できる機能</t>
    <phoneticPr fontId="3"/>
  </si>
  <si>
    <t>施設の利用圏域の重複状況を地図上に表示できる機能</t>
    <phoneticPr fontId="3"/>
  </si>
  <si>
    <t>利用状況、コスト情報といった定量的な情報から施設の存続・改善・廃止といった評価を行う機能</t>
    <rPh sb="0" eb="4">
      <t>リヨウジョウキョウ</t>
    </rPh>
    <rPh sb="8" eb="10">
      <t>ジョウホウ</t>
    </rPh>
    <rPh sb="14" eb="17">
      <t>テイリョウテキ</t>
    </rPh>
    <rPh sb="18" eb="20">
      <t>ジョウホウ</t>
    </rPh>
    <rPh sb="22" eb="24">
      <t>シセツ</t>
    </rPh>
    <rPh sb="25" eb="27">
      <t>ソンゾク</t>
    </rPh>
    <rPh sb="28" eb="30">
      <t>カイゼン</t>
    </rPh>
    <rPh sb="31" eb="33">
      <t>ハイシ</t>
    </rPh>
    <rPh sb="37" eb="39">
      <t>ヒョウカ</t>
    </rPh>
    <rPh sb="40" eb="41">
      <t>オコナ</t>
    </rPh>
    <rPh sb="42" eb="44">
      <t>キノウ</t>
    </rPh>
    <phoneticPr fontId="3"/>
  </si>
  <si>
    <t>地理的要因、地域の実情、代替施設の有無といった定性的な情報から施設の存続・改善・廃止といった評価を行う機能</t>
    <rPh sb="0" eb="5">
      <t>チリテキヨウイン</t>
    </rPh>
    <rPh sb="6" eb="8">
      <t>チイキ</t>
    </rPh>
    <rPh sb="9" eb="11">
      <t>ジツジョウ</t>
    </rPh>
    <rPh sb="12" eb="14">
      <t>ダイタイ</t>
    </rPh>
    <rPh sb="14" eb="16">
      <t>シセツ</t>
    </rPh>
    <rPh sb="17" eb="19">
      <t>ウム</t>
    </rPh>
    <rPh sb="23" eb="25">
      <t>テイセイ</t>
    </rPh>
    <rPh sb="25" eb="26">
      <t>テキ</t>
    </rPh>
    <rPh sb="27" eb="29">
      <t>ジョウホウ</t>
    </rPh>
    <rPh sb="31" eb="33">
      <t>シセツ</t>
    </rPh>
    <rPh sb="34" eb="36">
      <t>ソンゾク</t>
    </rPh>
    <rPh sb="37" eb="39">
      <t>カイゼン</t>
    </rPh>
    <rPh sb="40" eb="42">
      <t>ハイシ</t>
    </rPh>
    <rPh sb="46" eb="48">
      <t>ヒョウカ</t>
    </rPh>
    <rPh sb="49" eb="50">
      <t>オコナ</t>
    </rPh>
    <rPh sb="51" eb="53">
      <t>キノウ</t>
    </rPh>
    <phoneticPr fontId="3"/>
  </si>
  <si>
    <t>今治市公共施設マネジメントシステム導入構築業務</t>
    <rPh sb="0" eb="2">
      <t>イマバリ</t>
    </rPh>
    <rPh sb="2" eb="3">
      <t>シ</t>
    </rPh>
    <rPh sb="3" eb="7">
      <t>コウキョウシセツ</t>
    </rPh>
    <rPh sb="17" eb="19">
      <t>ドウニュウ</t>
    </rPh>
    <rPh sb="19" eb="21">
      <t>コウチク</t>
    </rPh>
    <rPh sb="21" eb="23">
      <t>ギョウム</t>
    </rPh>
    <phoneticPr fontId="3"/>
  </si>
  <si>
    <t>機能要件書</t>
    <rPh sb="4" eb="5">
      <t>ショ</t>
    </rPh>
    <phoneticPr fontId="3"/>
  </si>
  <si>
    <t>登録、修正入力作業にあたり、該当施設や建物を検索する機能</t>
    <rPh sb="0" eb="2">
      <t>トウロク</t>
    </rPh>
    <rPh sb="3" eb="5">
      <t>シュウセイ</t>
    </rPh>
    <rPh sb="5" eb="7">
      <t>ニュウリョク</t>
    </rPh>
    <rPh sb="7" eb="9">
      <t>サギョウ</t>
    </rPh>
    <rPh sb="14" eb="16">
      <t>ガイトウ</t>
    </rPh>
    <phoneticPr fontId="3"/>
  </si>
  <si>
    <t>施設のコスト（光熱水費・維持保全費(修繕費含む)・賃借料等）を，年度・月単位で管理する機能</t>
    <phoneticPr fontId="3"/>
  </si>
  <si>
    <t>貸館機能のある施設のサービス提供状況（月間・年間利用者、収入等）を管理する機能</t>
    <phoneticPr fontId="3"/>
  </si>
  <si>
    <t>貸館機能のある施設のサービス提供状況（月間・年間利用者、収入等）をグラフ化する機能</t>
    <rPh sb="36" eb="37">
      <t>カ</t>
    </rPh>
    <phoneticPr fontId="3"/>
  </si>
  <si>
    <t>中長期的な維持管理・更新等に係る経費の見込みおよび年度ごとの経費一覧をExcel形式で出力する機能</t>
    <phoneticPr fontId="3"/>
  </si>
  <si>
    <t>施設の基本的な情報（施設名・施設分類名・所在地・所管課・竣工年月日など）を管理する機能</t>
    <rPh sb="24" eb="26">
      <t>ショカン</t>
    </rPh>
    <phoneticPr fontId="3"/>
  </si>
  <si>
    <t>施設の土地に関する基本的な情報（所在地・敷地面積・用途地域・取得日など）を管理する機能</t>
    <rPh sb="0" eb="2">
      <t>シセツ</t>
    </rPh>
    <rPh sb="3" eb="5">
      <t>トチ</t>
    </rPh>
    <rPh sb="6" eb="7">
      <t>カン</t>
    </rPh>
    <rPh sb="9" eb="11">
      <t>キホン</t>
    </rPh>
    <rPh sb="11" eb="12">
      <t>テキ</t>
    </rPh>
    <rPh sb="13" eb="15">
      <t>ジョウホウ</t>
    </rPh>
    <rPh sb="16" eb="19">
      <t>ショザイチ</t>
    </rPh>
    <rPh sb="20" eb="22">
      <t>シキチ</t>
    </rPh>
    <rPh sb="22" eb="24">
      <t>メンセキ</t>
    </rPh>
    <rPh sb="25" eb="27">
      <t>ヨウト</t>
    </rPh>
    <rPh sb="27" eb="29">
      <t>チイキ</t>
    </rPh>
    <rPh sb="30" eb="32">
      <t>シュトク</t>
    </rPh>
    <rPh sb="32" eb="33">
      <t>ニチ</t>
    </rPh>
    <rPh sb="37" eb="39">
      <t>カンリ</t>
    </rPh>
    <rPh sb="41" eb="43">
      <t>キノウ</t>
    </rPh>
    <phoneticPr fontId="3"/>
  </si>
  <si>
    <t>建物の長寿命化のための改修状況を管理する機能</t>
    <rPh sb="3" eb="7">
      <t>チョウジュミョウカ</t>
    </rPh>
    <rPh sb="11" eb="13">
      <t>カイシュウ</t>
    </rPh>
    <rPh sb="13" eb="15">
      <t>ジョウキョウ</t>
    </rPh>
    <rPh sb="16" eb="18">
      <t>カンリ</t>
    </rPh>
    <rPh sb="20" eb="22">
      <t>キノウ</t>
    </rPh>
    <phoneticPr fontId="3"/>
  </si>
  <si>
    <t>建物の工事（修繕・増築・減築・改修等）履歴を管理する機能</t>
    <rPh sb="6" eb="8">
      <t>シュウゼン</t>
    </rPh>
    <rPh sb="9" eb="11">
      <t>ゾウチク</t>
    </rPh>
    <rPh sb="12" eb="14">
      <t>ゲンチク</t>
    </rPh>
    <rPh sb="15" eb="17">
      <t>カイシュウ</t>
    </rPh>
    <rPh sb="17" eb="18">
      <t>トウ</t>
    </rPh>
    <phoneticPr fontId="3"/>
  </si>
  <si>
    <t>貸館機能のある施設のサービス提供状況（年間利用者・稼働率等）を，過年度と比較・表示する機能</t>
    <phoneticPr fontId="3"/>
  </si>
  <si>
    <t>貸館機能のある施設の部屋ごとのサービス提供状況を，過年度と比較・表示する機能</t>
    <phoneticPr fontId="3"/>
  </si>
  <si>
    <t>分析結果をExcel形式で出力する機能</t>
    <phoneticPr fontId="3"/>
  </si>
  <si>
    <t>施設の運営コスト（光熱水費・維持保全費・賃借料等）を，費目ごとに前年比や施設分類平均等の比較表示する機能</t>
    <rPh sb="42" eb="43">
      <t>トウ</t>
    </rPh>
    <phoneticPr fontId="3"/>
  </si>
  <si>
    <t>施設の運営コスト（光熱水費・維持保全費・賃借料等）を，過年度と比較表示する機能</t>
    <phoneticPr fontId="3"/>
  </si>
  <si>
    <t>施設間で，運営コスト（光熱水費・維持保全費・賃借料等）を比較表示する機能</t>
    <phoneticPr fontId="3"/>
  </si>
  <si>
    <t>施設間で，サービス提供状況（年間利用者・稼働率等）を比較表示する機能</t>
    <phoneticPr fontId="3"/>
  </si>
  <si>
    <t>部屋間で，サービス提供状況（年間利用者・稼働率等）を比較表示する機能</t>
    <phoneticPr fontId="3"/>
  </si>
  <si>
    <t>データベースに蓄積した情報を自動で加工し，施設別カルテとして表示する機能</t>
    <phoneticPr fontId="3"/>
  </si>
  <si>
    <t>施設別カルテに表示する情報を選択できる機能</t>
    <rPh sb="7" eb="9">
      <t>ヒョウジ</t>
    </rPh>
    <rPh sb="11" eb="13">
      <t>ジョウホウ</t>
    </rPh>
    <rPh sb="14" eb="16">
      <t>センタク</t>
    </rPh>
    <phoneticPr fontId="3"/>
  </si>
  <si>
    <t>アクセス権限は、操作者の権限に応じて実行できる処理（編集権限と閲覧権限を別々に設定できるなど）が制限可能であること。</t>
    <rPh sb="4" eb="6">
      <t>ケンゲン</t>
    </rPh>
    <rPh sb="8" eb="11">
      <t>ソウサシャ</t>
    </rPh>
    <rPh sb="12" eb="14">
      <t>ケンゲン</t>
    </rPh>
    <rPh sb="15" eb="16">
      <t>オウ</t>
    </rPh>
    <rPh sb="18" eb="20">
      <t>ジッコウ</t>
    </rPh>
    <rPh sb="23" eb="25">
      <t>ショリ</t>
    </rPh>
    <rPh sb="26" eb="28">
      <t>ヘンシュウ</t>
    </rPh>
    <rPh sb="28" eb="30">
      <t>ケンゲン</t>
    </rPh>
    <rPh sb="31" eb="33">
      <t>エツラン</t>
    </rPh>
    <rPh sb="33" eb="35">
      <t>ケンゲン</t>
    </rPh>
    <rPh sb="36" eb="38">
      <t>ベツベツ</t>
    </rPh>
    <rPh sb="39" eb="41">
      <t>セッテイ</t>
    </rPh>
    <rPh sb="48" eb="50">
      <t>セイゲン</t>
    </rPh>
    <rPh sb="50" eb="52">
      <t>カノウ</t>
    </rPh>
    <phoneticPr fontId="3"/>
  </si>
  <si>
    <t>処理内容が即座にシステム全体に反映される、リアルタイム処理方式であること。</t>
    <phoneticPr fontId="3"/>
  </si>
  <si>
    <t>既存端末（Windows10Pro、Windows10Enterprise2016LTSB)で利用でき、OSのバージョンアップに可能な限り対応できること。</t>
    <phoneticPr fontId="3"/>
  </si>
  <si>
    <t>ブラウザは、Microsoft Edge、Google Chromeなど、いずれかのブラウザで最新のバージョンに可能な限り対応できること。</t>
    <phoneticPr fontId="3"/>
  </si>
  <si>
    <t>施設別、建物別にLCC（Life Cycle Cost　ライフサイクルコスト）として算出できる機能</t>
    <rPh sb="4" eb="6">
      <t>タテモノ</t>
    </rPh>
    <phoneticPr fontId="3"/>
  </si>
  <si>
    <t>システムを利用するクライアントが追加した場合も、システム追加費用が発生しないこと。</t>
    <rPh sb="33" eb="35">
      <t>ハッセイ</t>
    </rPh>
    <phoneticPr fontId="3"/>
  </si>
  <si>
    <t>◎</t>
    <phoneticPr fontId="3"/>
  </si>
  <si>
    <t>〇</t>
    <phoneticPr fontId="3"/>
  </si>
  <si>
    <t>×</t>
    <phoneticPr fontId="3"/>
  </si>
  <si>
    <t>合計</t>
    <rPh sb="0" eb="2">
      <t>ゴウケイ</t>
    </rPh>
    <phoneticPr fontId="3"/>
  </si>
  <si>
    <t>満点</t>
    <rPh sb="0" eb="2">
      <t>マンテン</t>
    </rPh>
    <phoneticPr fontId="3"/>
  </si>
  <si>
    <t>出力できる各種帳票は、Excelで保存可能であること。</t>
    <phoneticPr fontId="3"/>
  </si>
  <si>
    <t>Excelで入力した情報を施設のコストデータ、利用者データ等に取込める機能</t>
    <phoneticPr fontId="3"/>
  </si>
  <si>
    <t>施設別カルテをExcel形式で出力する機能</t>
    <phoneticPr fontId="3"/>
  </si>
  <si>
    <t>LCCの算出結果のグラフ、表を、計画書作成のために、切り貼り等簡易にできる機能</t>
    <phoneticPr fontId="3"/>
  </si>
  <si>
    <t>重要</t>
    <rPh sb="0" eb="2">
      <t>ジュウヨウ</t>
    </rPh>
    <phoneticPr fontId="3"/>
  </si>
  <si>
    <t>加点</t>
    <rPh sb="0" eb="2">
      <t>カテン</t>
    </rPh>
    <phoneticPr fontId="3"/>
  </si>
  <si>
    <t>重要・点数</t>
    <rPh sb="0" eb="2">
      <t>ジュウヨウ</t>
    </rPh>
    <rPh sb="3" eb="5">
      <t>テンスウ</t>
    </rPh>
    <phoneticPr fontId="3"/>
  </si>
  <si>
    <t>加点・点数</t>
    <rPh sb="0" eb="2">
      <t>カテン</t>
    </rPh>
    <rPh sb="3" eb="5">
      <t>テンスウ</t>
    </rPh>
    <phoneticPr fontId="3"/>
  </si>
  <si>
    <t>重要+加点</t>
    <rPh sb="0" eb="2">
      <t>ジュウヨウ</t>
    </rPh>
    <rPh sb="3" eb="5">
      <t>カテン</t>
    </rPh>
    <phoneticPr fontId="3"/>
  </si>
  <si>
    <t>重要
/加点</t>
    <rPh sb="0" eb="2">
      <t>ジュウヨウ</t>
    </rPh>
    <rPh sb="4" eb="6">
      <t>カテン</t>
    </rPh>
    <phoneticPr fontId="3"/>
  </si>
  <si>
    <t>システムへの同時アクセスは、最低５人以上の同時アクセスが可能であること。</t>
    <phoneticPr fontId="3"/>
  </si>
  <si>
    <t>必須</t>
    <rPh sb="0" eb="2">
      <t>ヒッス</t>
    </rPh>
    <phoneticPr fontId="3"/>
  </si>
  <si>
    <t>必須項目</t>
    <rPh sb="0" eb="2">
      <t>ヒッス</t>
    </rPh>
    <rPh sb="2" eb="4">
      <t>コウモク</t>
    </rPh>
    <phoneticPr fontId="3"/>
  </si>
  <si>
    <t>/</t>
    <phoneticPr fontId="3"/>
  </si>
  <si>
    <t>施設のコスト（光熱水費・維持保全費(修繕費含む)・賃借料等）を，年度単位でグラフ化する機能</t>
    <rPh sb="40" eb="41">
      <t>バ</t>
    </rPh>
    <phoneticPr fontId="3"/>
  </si>
  <si>
    <t>必須の個数</t>
    <rPh sb="0" eb="2">
      <t>ヒッス</t>
    </rPh>
    <rPh sb="3" eb="5">
      <t>コスウ</t>
    </rPh>
    <phoneticPr fontId="3"/>
  </si>
  <si>
    <t>標準パッケージ（カスタマイズせじに基本利用できる製品）として開発されサービス提供されていること。</t>
    <rPh sb="0" eb="2">
      <t>ヒョウジュン</t>
    </rPh>
    <rPh sb="17" eb="21">
      <t>キホンリヨウ</t>
    </rPh>
    <rPh sb="24" eb="26">
      <t>セイヒン</t>
    </rPh>
    <rPh sb="30" eb="32">
      <t>カイハツ</t>
    </rPh>
    <rPh sb="38" eb="40">
      <t>テイキョウ</t>
    </rPh>
    <phoneticPr fontId="3"/>
  </si>
  <si>
    <t>点数</t>
    <rPh sb="0" eb="2">
      <t>テンスウ</t>
    </rPh>
    <phoneticPr fontId="3"/>
  </si>
  <si>
    <t>本市にサーバ機器等の設置が不要なシステムであること。総合行政ネットワーク（LGWAN）回線を利用したLGWAN-ASP方式によるもの、若しくはインターネットクラウドで提供されるサービスとすること。インターネットクラウドでサービス提供を行う場合は、本市からの接続においては、愛媛県情報セキュリティクラウドを経由するもので、SSLなどの暗号化通信方式の採用など安全な通信接続が担保できるものとす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</si>
</sst>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点&quot;"/>
    <numFmt numFmtId="177" formatCode="#,##0&quot;点満点&quot;"/>
  </numFmts>
  <fonts count="28" x14ac:knownFonts="1">
    <font>
      <sz val="10"/>
      <name val="ＭＳ 明朝"/>
      <family val="1"/>
      <charset val="128"/>
    </font>
    <font>
      <sz val="11"/>
      <name val="ＭＳ ゴシック"/>
      <family val="3"/>
      <charset val="128"/>
    </font>
    <font>
      <sz val="10"/>
      <name val="ＭＳ 明朝"/>
      <family val="1"/>
      <charset val="128"/>
    </font>
    <font>
      <sz val="6"/>
      <name val="ＭＳ 明朝"/>
      <family val="1"/>
      <charset val="128"/>
    </font>
    <font>
      <sz val="12"/>
      <name val="ＭＳ 明朝"/>
      <family val="1"/>
      <charset val="128"/>
    </font>
    <font>
      <sz val="12"/>
      <name val="ＭＳ ゴシック"/>
      <family val="3"/>
      <charset val="128"/>
    </font>
    <font>
      <sz val="12"/>
      <name val="ＭＳ Ｐ明朝"/>
      <family val="1"/>
      <charset val="128"/>
    </font>
    <font>
      <b/>
      <sz val="13"/>
      <name val="ＭＳ ゴシック"/>
      <family val="3"/>
      <charset val="128"/>
    </font>
    <font>
      <sz val="9"/>
      <name val="ＭＳ 明朝"/>
      <family val="1"/>
      <charset val="128"/>
    </font>
    <font>
      <sz val="11"/>
      <color indexed="8"/>
      <name val="ＭＳ Ｐゴシック"/>
      <family val="3"/>
      <charset val="128"/>
      <scheme val="minor"/>
    </font>
    <font>
      <sz val="11"/>
      <color indexed="9"/>
      <name val="ＭＳ Ｐゴシック"/>
      <family val="3"/>
      <charset val="128"/>
      <scheme val="minor"/>
    </font>
    <font>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20"/>
      <name val="ＭＳ 明朝"/>
      <family val="1"/>
      <charset val="128"/>
    </font>
    <font>
      <sz val="14"/>
      <name val="ＭＳ 明朝"/>
      <family val="1"/>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1078524124887"/>
        <bgColor indexed="64"/>
      </patternFill>
    </fill>
    <fill>
      <patternFill patternType="solid">
        <fgColor theme="5" tint="0.59981078524124887"/>
        <bgColor indexed="64"/>
      </patternFill>
    </fill>
    <fill>
      <patternFill patternType="solid">
        <fgColor theme="6" tint="0.59981078524124887"/>
        <bgColor indexed="64"/>
      </patternFill>
    </fill>
    <fill>
      <patternFill patternType="solid">
        <fgColor theme="7" tint="0.59981078524124887"/>
        <bgColor indexed="64"/>
      </patternFill>
    </fill>
    <fill>
      <patternFill patternType="solid">
        <fgColor theme="8" tint="0.59981078524124887"/>
        <bgColor indexed="64"/>
      </patternFill>
    </fill>
    <fill>
      <patternFill patternType="solid">
        <fgColor theme="9" tint="0.599810785241248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8" tint="0.79998168889431442"/>
        <bgColor indexed="64"/>
      </patternFill>
    </fill>
  </fills>
  <borders count="37">
    <border>
      <left/>
      <right/>
      <top/>
      <bottom/>
      <diagonal/>
    </border>
    <border>
      <left style="hair">
        <color indexed="8"/>
      </left>
      <right style="hair">
        <color indexed="8"/>
      </right>
      <top/>
      <bottom/>
      <diagonal/>
    </border>
    <border>
      <left style="hair">
        <color indexed="8"/>
      </left>
      <right/>
      <top style="hair">
        <color indexed="8"/>
      </top>
      <bottom style="hair">
        <color indexed="8"/>
      </bottom>
      <diagonal/>
    </border>
    <border>
      <left style="hair">
        <color indexed="8"/>
      </left>
      <right/>
      <top style="hair">
        <color indexed="8"/>
      </top>
      <bottom/>
      <diagonal/>
    </border>
    <border>
      <left style="hair">
        <color indexed="64"/>
      </left>
      <right style="hair">
        <color indexed="64"/>
      </right>
      <top style="hair">
        <color indexed="8"/>
      </top>
      <bottom style="hair">
        <color indexed="8"/>
      </bottom>
      <diagonal/>
    </border>
    <border>
      <left style="hair">
        <color indexed="64"/>
      </left>
      <right style="hair">
        <color indexed="8"/>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8"/>
      </right>
      <top style="hair">
        <color indexed="64"/>
      </top>
      <bottom style="hair">
        <color indexed="64"/>
      </bottom>
      <diagonal/>
    </border>
    <border>
      <left/>
      <right style="hair">
        <color indexed="64"/>
      </right>
      <top style="hair">
        <color indexed="64"/>
      </top>
      <bottom style="hair">
        <color indexed="64"/>
      </bottom>
      <diagonal/>
    </border>
    <border>
      <left style="hair">
        <color indexed="8"/>
      </left>
      <right style="hair">
        <color indexed="8"/>
      </right>
      <top style="hair">
        <color indexed="64"/>
      </top>
      <bottom style="hair">
        <color indexed="8"/>
      </bottom>
      <diagonal/>
    </border>
    <border>
      <left style="hair">
        <color indexed="8"/>
      </left>
      <right/>
      <top style="hair">
        <color indexed="64"/>
      </top>
      <bottom style="hair">
        <color indexed="8"/>
      </bottom>
      <diagonal/>
    </border>
    <border>
      <left style="hair">
        <color indexed="64"/>
      </left>
      <right style="hair">
        <color indexed="64"/>
      </right>
      <top style="hair">
        <color indexed="64"/>
      </top>
      <bottom style="hair">
        <color indexed="8"/>
      </bottom>
      <diagonal/>
    </border>
    <border>
      <left/>
      <right style="hair">
        <color indexed="8"/>
      </right>
      <top style="hair">
        <color indexed="64"/>
      </top>
      <bottom style="hair">
        <color indexed="8"/>
      </bottom>
      <diagonal/>
    </border>
    <border>
      <left style="hair">
        <color indexed="8"/>
      </left>
      <right/>
      <top style="hair">
        <color indexed="8"/>
      </top>
      <bottom style="hair">
        <color indexed="64"/>
      </bottom>
      <diagonal/>
    </border>
    <border>
      <left style="hair">
        <color indexed="8"/>
      </left>
      <right style="hair">
        <color indexed="8"/>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8"/>
      </top>
      <bottom style="hair">
        <color indexed="8"/>
      </bottom>
      <diagonal/>
    </border>
    <border>
      <left/>
      <right style="hair">
        <color indexed="64"/>
      </right>
      <top style="hair">
        <color indexed="8"/>
      </top>
      <bottom style="hair">
        <color indexed="64"/>
      </bottom>
      <diagonal/>
    </border>
    <border>
      <left/>
      <right style="hair">
        <color indexed="64"/>
      </right>
      <top/>
      <bottom style="hair">
        <color indexed="8"/>
      </bottom>
      <diagonal/>
    </border>
    <border>
      <left/>
      <right style="hair">
        <color indexed="64"/>
      </right>
      <top style="hair">
        <color indexed="8"/>
      </top>
      <bottom/>
      <diagonal/>
    </border>
    <border>
      <left/>
      <right style="hair">
        <color indexed="64"/>
      </right>
      <top style="hair">
        <color indexed="64"/>
      </top>
      <bottom style="hair">
        <color indexed="8"/>
      </bottom>
      <diagonal/>
    </border>
    <border>
      <left style="hair">
        <color indexed="8"/>
      </left>
      <right style="hair">
        <color indexed="8"/>
      </right>
      <top style="hair">
        <color indexed="64"/>
      </top>
      <bottom/>
      <diagonal/>
    </border>
    <border>
      <left style="hair">
        <color indexed="8"/>
      </left>
      <right style="hair">
        <color indexed="8"/>
      </right>
      <top style="hair">
        <color indexed="64"/>
      </top>
      <bottom style="hair">
        <color indexed="64"/>
      </bottom>
      <diagonal/>
    </border>
    <border>
      <left style="hair">
        <color indexed="8"/>
      </left>
      <right/>
      <top style="hair">
        <color indexed="64"/>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01629688406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hair">
        <color indexed="8"/>
      </left>
      <right/>
      <top/>
      <bottom style="hair">
        <color indexed="8"/>
      </bottom>
      <diagonal/>
    </border>
    <border diagonalUp="1">
      <left/>
      <right/>
      <top/>
      <bottom/>
      <diagonal style="thin">
        <color auto="1"/>
      </diagonal>
    </border>
  </borders>
  <cellStyleXfs count="42">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25" applyNumberFormat="0" applyAlignment="0" applyProtection="0">
      <alignment vertical="center"/>
    </xf>
    <xf numFmtId="0" fontId="13" fillId="29" borderId="0" applyNumberFormat="0" applyBorder="0" applyAlignment="0" applyProtection="0">
      <alignment vertical="center"/>
    </xf>
    <xf numFmtId="0" fontId="2" fillId="3" borderId="26" applyNumberFormat="0" applyFont="0" applyAlignment="0" applyProtection="0">
      <alignment vertical="center"/>
    </xf>
    <xf numFmtId="0" fontId="14" fillId="0" borderId="27" applyNumberFormat="0" applyFill="0" applyAlignment="0" applyProtection="0">
      <alignment vertical="center"/>
    </xf>
    <xf numFmtId="0" fontId="15" fillId="30" borderId="0" applyNumberFormat="0" applyBorder="0" applyAlignment="0" applyProtection="0">
      <alignment vertical="center"/>
    </xf>
    <xf numFmtId="0" fontId="16" fillId="31" borderId="28" applyNumberFormat="0" applyAlignment="0" applyProtection="0">
      <alignment vertical="center"/>
    </xf>
    <xf numFmtId="0" fontId="17" fillId="0" borderId="0" applyNumberFormat="0" applyFill="0" applyBorder="0" applyAlignment="0" applyProtection="0">
      <alignment vertical="center"/>
    </xf>
    <xf numFmtId="0" fontId="18" fillId="0" borderId="29" applyNumberFormat="0" applyFill="0" applyAlignment="0" applyProtection="0">
      <alignment vertical="center"/>
    </xf>
    <xf numFmtId="0" fontId="19" fillId="0" borderId="30" applyNumberFormat="0" applyFill="0" applyAlignment="0" applyProtection="0">
      <alignment vertical="center"/>
    </xf>
    <xf numFmtId="0" fontId="20" fillId="0" borderId="31" applyNumberFormat="0" applyFill="0" applyAlignment="0" applyProtection="0">
      <alignment vertical="center"/>
    </xf>
    <xf numFmtId="0" fontId="20" fillId="0" borderId="0" applyNumberFormat="0" applyFill="0" applyBorder="0" applyAlignment="0" applyProtection="0">
      <alignment vertical="center"/>
    </xf>
    <xf numFmtId="0" fontId="21" fillId="0" borderId="32" applyNumberFormat="0" applyFill="0" applyAlignment="0" applyProtection="0">
      <alignment vertical="center"/>
    </xf>
    <xf numFmtId="0" fontId="22" fillId="31" borderId="33" applyNumberFormat="0" applyAlignment="0" applyProtection="0">
      <alignment vertical="center"/>
    </xf>
    <xf numFmtId="0" fontId="23" fillId="0" borderId="0" applyNumberFormat="0" applyFill="0" applyBorder="0" applyAlignment="0" applyProtection="0">
      <alignment vertical="center"/>
    </xf>
    <xf numFmtId="0" fontId="24" fillId="2" borderId="28" applyNumberFormat="0" applyAlignment="0" applyProtection="0">
      <alignment vertical="center"/>
    </xf>
    <xf numFmtId="0" fontId="25" fillId="32" borderId="0" applyNumberFormat="0" applyBorder="0" applyAlignment="0" applyProtection="0">
      <alignment vertical="center"/>
    </xf>
  </cellStyleXfs>
  <cellXfs count="101">
    <xf numFmtId="0" fontId="0" fillId="0" borderId="0" xfId="0" applyAlignment="1"/>
    <xf numFmtId="0" fontId="1" fillId="0" borderId="0" xfId="0" applyFont="1" applyAlignment="1">
      <alignment vertical="center"/>
    </xf>
    <xf numFmtId="0" fontId="4" fillId="0" borderId="0" xfId="0" applyFont="1" applyAlignment="1">
      <alignment horizontal="center" vertical="top"/>
    </xf>
    <xf numFmtId="0" fontId="4" fillId="0" borderId="0" xfId="0" applyFont="1" applyAlignment="1">
      <alignment vertical="top"/>
    </xf>
    <xf numFmtId="0" fontId="4" fillId="0" borderId="0" xfId="0" applyFont="1" applyAlignment="1">
      <alignment vertical="top" wrapText="1"/>
    </xf>
    <xf numFmtId="0" fontId="4" fillId="0" borderId="0" xfId="0" applyFont="1" applyAlignment="1">
      <alignment horizontal="center" vertical="top" wrapText="1"/>
    </xf>
    <xf numFmtId="0" fontId="5" fillId="0" borderId="0" xfId="0" applyFont="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top" shrinkToFit="1"/>
    </xf>
    <xf numFmtId="0" fontId="4" fillId="0" borderId="2" xfId="0" applyFont="1" applyFill="1" applyBorder="1" applyAlignment="1">
      <alignment horizontal="left" vertical="top" wrapText="1"/>
    </xf>
    <xf numFmtId="0" fontId="4" fillId="33" borderId="5" xfId="0" applyFont="1" applyFill="1" applyBorder="1" applyAlignment="1">
      <alignment horizontal="center" vertical="center" shrinkToFit="1"/>
    </xf>
    <xf numFmtId="0" fontId="4" fillId="33" borderId="7" xfId="0" applyFont="1" applyFill="1" applyBorder="1" applyAlignment="1">
      <alignment horizontal="center" vertical="center" wrapText="1"/>
    </xf>
    <xf numFmtId="0" fontId="4" fillId="33" borderId="8" xfId="0" applyFont="1" applyFill="1" applyBorder="1" applyAlignment="1">
      <alignment horizontal="center" vertical="center"/>
    </xf>
    <xf numFmtId="0" fontId="4" fillId="33" borderId="15" xfId="0" applyFont="1" applyFill="1" applyBorder="1" applyAlignment="1">
      <alignment horizontal="center" vertical="center" shrinkToFit="1"/>
    </xf>
    <xf numFmtId="0" fontId="4" fillId="33" borderId="16" xfId="0" applyFont="1" applyFill="1" applyBorder="1" applyAlignment="1">
      <alignment horizontal="center" vertical="center"/>
    </xf>
    <xf numFmtId="0" fontId="4" fillId="33" borderId="16" xfId="0" applyFont="1" applyFill="1" applyBorder="1" applyAlignment="1">
      <alignment horizontal="center" vertical="center" wrapText="1"/>
    </xf>
    <xf numFmtId="0" fontId="5" fillId="0" borderId="0" xfId="0" applyFont="1" applyAlignment="1">
      <alignment horizontal="right" vertical="center" shrinkToFit="1"/>
    </xf>
    <xf numFmtId="0" fontId="8" fillId="0" borderId="17" xfId="0" applyFont="1" applyFill="1" applyBorder="1" applyAlignment="1">
      <alignment horizontal="left" vertical="center" wrapText="1"/>
    </xf>
    <xf numFmtId="0" fontId="8" fillId="0" borderId="18" xfId="0" applyFont="1" applyFill="1" applyBorder="1" applyAlignment="1">
      <alignment horizontal="left" vertical="center" wrapText="1"/>
    </xf>
    <xf numFmtId="0" fontId="8" fillId="0" borderId="19" xfId="0" applyFont="1" applyFill="1" applyBorder="1" applyAlignment="1">
      <alignment horizontal="left" vertical="center" wrapText="1"/>
    </xf>
    <xf numFmtId="0" fontId="8" fillId="0" borderId="20" xfId="0" applyFont="1" applyFill="1" applyBorder="1" applyAlignment="1">
      <alignment horizontal="left" vertical="center" wrapText="1"/>
    </xf>
    <xf numFmtId="0" fontId="8" fillId="0" borderId="21" xfId="0" applyFont="1" applyFill="1" applyBorder="1" applyAlignment="1">
      <alignment horizontal="left" vertical="center" wrapText="1"/>
    </xf>
    <xf numFmtId="0" fontId="4" fillId="0" borderId="9" xfId="0" applyFont="1" applyFill="1" applyBorder="1" applyAlignment="1">
      <alignment horizontal="left" vertical="top"/>
    </xf>
    <xf numFmtId="0" fontId="0" fillId="0" borderId="0" xfId="0" applyFont="1" applyAlignment="1">
      <alignment vertical="top"/>
    </xf>
    <xf numFmtId="0" fontId="0" fillId="0" borderId="0" xfId="0" applyFont="1" applyAlignment="1">
      <alignment horizontal="center" vertical="center"/>
    </xf>
    <xf numFmtId="0" fontId="0" fillId="0" borderId="0" xfId="0" applyFont="1" applyFill="1" applyAlignment="1">
      <alignment vertical="top"/>
    </xf>
    <xf numFmtId="0" fontId="4" fillId="0" borderId="5" xfId="0" applyFont="1" applyFill="1" applyBorder="1" applyAlignment="1">
      <alignment horizontal="left" vertical="top" shrinkToFit="1"/>
    </xf>
    <xf numFmtId="0" fontId="0" fillId="0" borderId="0" xfId="0" applyFont="1" applyAlignment="1">
      <alignment horizontal="center" vertical="top" shrinkToFit="1"/>
    </xf>
    <xf numFmtId="0" fontId="0" fillId="0" borderId="0" xfId="0" applyFont="1" applyAlignment="1">
      <alignment vertical="top" wrapText="1"/>
    </xf>
    <xf numFmtId="0" fontId="0" fillId="0" borderId="0" xfId="0" applyFont="1" applyAlignment="1">
      <alignment horizontal="center" vertical="top" wrapText="1"/>
    </xf>
    <xf numFmtId="0" fontId="0" fillId="0" borderId="0" xfId="0" applyFont="1" applyAlignment="1">
      <alignment horizontal="center" vertical="top"/>
    </xf>
    <xf numFmtId="0" fontId="0" fillId="0" borderId="0" xfId="0" applyFont="1" applyAlignment="1">
      <alignment horizontal="center" vertical="center" wrapText="1"/>
    </xf>
    <xf numFmtId="0" fontId="0" fillId="0" borderId="0" xfId="0" applyFont="1" applyAlignment="1">
      <alignment horizontal="left" vertical="center"/>
    </xf>
    <xf numFmtId="0" fontId="4" fillId="0" borderId="10"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13" xfId="0" applyFont="1" applyFill="1" applyBorder="1" applyAlignment="1">
      <alignment horizontal="left" vertical="top" wrapText="1"/>
    </xf>
    <xf numFmtId="0" fontId="4" fillId="0" borderId="34" xfId="0" applyFont="1" applyBorder="1" applyAlignment="1">
      <alignment horizontal="right" vertical="center"/>
    </xf>
    <xf numFmtId="0" fontId="7" fillId="0" borderId="0" xfId="0" applyFont="1" applyAlignment="1">
      <alignment horizontal="center" vertical="center"/>
    </xf>
    <xf numFmtId="0" fontId="4" fillId="33" borderId="34" xfId="0" applyFont="1" applyFill="1" applyBorder="1" applyAlignment="1">
      <alignment horizontal="center" vertical="center"/>
    </xf>
    <xf numFmtId="0" fontId="4" fillId="0" borderId="22" xfId="0" applyFont="1" applyBorder="1" applyAlignment="1">
      <alignment horizontal="left" vertical="top"/>
    </xf>
    <xf numFmtId="0" fontId="4" fillId="0" borderId="1" xfId="0" applyFont="1" applyBorder="1" applyAlignment="1">
      <alignment horizontal="left" vertical="top"/>
    </xf>
    <xf numFmtId="0" fontId="4" fillId="0" borderId="22" xfId="0" applyFont="1" applyBorder="1" applyAlignment="1">
      <alignment horizontal="left" vertical="top" wrapText="1"/>
    </xf>
    <xf numFmtId="0" fontId="4" fillId="0" borderId="1" xfId="0" applyFont="1" applyBorder="1" applyAlignment="1">
      <alignment horizontal="left" vertical="top" wrapText="1"/>
    </xf>
    <xf numFmtId="0" fontId="6" fillId="0" borderId="22" xfId="0" applyFont="1" applyBorder="1" applyAlignment="1">
      <alignment horizontal="left" vertical="top" wrapText="1"/>
    </xf>
    <xf numFmtId="0" fontId="6" fillId="0" borderId="1" xfId="0" applyFont="1" applyBorder="1" applyAlignment="1">
      <alignment horizontal="left" vertical="top" wrapText="1"/>
    </xf>
    <xf numFmtId="0" fontId="4" fillId="0" borderId="1" xfId="0" applyFont="1" applyBorder="1" applyAlignment="1">
      <alignment horizontal="left" vertical="top"/>
    </xf>
    <xf numFmtId="0" fontId="4" fillId="0" borderId="1" xfId="0" applyFont="1" applyBorder="1" applyAlignment="1">
      <alignment horizontal="left" vertical="top" wrapText="1"/>
    </xf>
    <xf numFmtId="0" fontId="6" fillId="0" borderId="1" xfId="0" applyFont="1" applyBorder="1" applyAlignment="1">
      <alignment horizontal="left" vertical="top" wrapText="1"/>
    </xf>
    <xf numFmtId="0" fontId="0" fillId="0" borderId="1" xfId="0" applyBorder="1" applyAlignment="1">
      <alignment horizontal="left" vertical="top" wrapText="1"/>
    </xf>
    <xf numFmtId="0" fontId="4" fillId="0" borderId="35" xfId="0" applyFont="1" applyFill="1" applyBorder="1" applyAlignment="1">
      <alignment horizontal="left" vertical="top" wrapText="1"/>
    </xf>
    <xf numFmtId="0" fontId="0" fillId="0" borderId="1" xfId="0" applyBorder="1" applyAlignment="1">
      <alignment horizontal="left" vertical="top" wrapText="1"/>
    </xf>
    <xf numFmtId="0" fontId="4" fillId="0" borderId="1" xfId="0" applyFont="1" applyBorder="1" applyAlignment="1">
      <alignment horizontal="left" vertical="top"/>
    </xf>
    <xf numFmtId="0" fontId="4" fillId="0" borderId="1" xfId="0" applyFont="1" applyBorder="1" applyAlignment="1">
      <alignment horizontal="left" vertical="top" wrapText="1"/>
    </xf>
    <xf numFmtId="0" fontId="6" fillId="0" borderId="1" xfId="0" applyFont="1" applyBorder="1" applyAlignment="1">
      <alignment horizontal="left" vertical="top" wrapText="1"/>
    </xf>
    <xf numFmtId="0" fontId="8" fillId="0" borderId="17" xfId="0" applyFont="1" applyFill="1" applyBorder="1" applyAlignment="1">
      <alignment horizontal="left" vertical="top" wrapText="1"/>
    </xf>
    <xf numFmtId="0" fontId="8" fillId="0" borderId="21" xfId="0" applyFont="1" applyFill="1" applyBorder="1" applyAlignment="1">
      <alignment horizontal="left" vertical="top" wrapText="1"/>
    </xf>
    <xf numFmtId="0" fontId="4" fillId="0" borderId="22" xfId="0" applyFont="1" applyBorder="1" applyAlignment="1">
      <alignment horizontal="left" vertical="top" wrapText="1"/>
    </xf>
    <xf numFmtId="0" fontId="4" fillId="0" borderId="14" xfId="0" applyFont="1" applyBorder="1" applyAlignment="1">
      <alignment horizontal="left" vertical="top" wrapText="1"/>
    </xf>
    <xf numFmtId="0" fontId="6" fillId="0" borderId="22" xfId="0" applyFont="1" applyBorder="1" applyAlignment="1">
      <alignment horizontal="left" vertical="top" wrapText="1"/>
    </xf>
    <xf numFmtId="0" fontId="6" fillId="0" borderId="14" xfId="0" applyFont="1" applyBorder="1" applyAlignment="1">
      <alignment horizontal="left" vertical="top" wrapText="1"/>
    </xf>
    <xf numFmtId="0" fontId="4" fillId="0" borderId="22" xfId="0" applyFont="1" applyBorder="1" applyAlignment="1">
      <alignment horizontal="left" vertical="top"/>
    </xf>
    <xf numFmtId="0" fontId="4" fillId="0" borderId="14" xfId="0" applyFont="1" applyBorder="1" applyAlignment="1">
      <alignment horizontal="left" vertical="top"/>
    </xf>
    <xf numFmtId="0" fontId="4" fillId="0" borderId="11" xfId="0" applyFont="1" applyFill="1" applyBorder="1" applyAlignment="1">
      <alignment horizontal="left" vertical="center" wrapText="1"/>
    </xf>
    <xf numFmtId="0" fontId="4" fillId="0" borderId="4" xfId="0" applyFont="1" applyFill="1" applyBorder="1" applyAlignment="1">
      <alignment horizontal="right" vertical="center" wrapText="1"/>
    </xf>
    <xf numFmtId="0" fontId="26" fillId="0" borderId="12" xfId="0" applyFont="1" applyFill="1" applyBorder="1" applyAlignment="1">
      <alignment horizontal="center" vertical="center"/>
    </xf>
    <xf numFmtId="0" fontId="26" fillId="0" borderId="7" xfId="0" applyFont="1" applyFill="1" applyBorder="1" applyAlignment="1">
      <alignment horizontal="center" vertical="center"/>
    </xf>
    <xf numFmtId="0" fontId="0" fillId="0" borderId="0" xfId="0" applyFont="1" applyAlignment="1">
      <alignment horizontal="right" vertical="top"/>
    </xf>
    <xf numFmtId="0" fontId="0" fillId="0" borderId="0" xfId="0" applyFont="1" applyAlignment="1">
      <alignment horizontal="right" vertical="center"/>
    </xf>
    <xf numFmtId="176" fontId="27" fillId="0" borderId="0" xfId="0" applyNumberFormat="1" applyFont="1" applyAlignment="1">
      <alignment horizontal="right" vertical="center" wrapText="1"/>
    </xf>
    <xf numFmtId="176" fontId="27" fillId="0" borderId="0" xfId="0" applyNumberFormat="1" applyFont="1" applyAlignment="1">
      <alignment horizontal="left" vertical="center" wrapText="1"/>
    </xf>
    <xf numFmtId="177" fontId="27" fillId="0" borderId="0" xfId="0" applyNumberFormat="1" applyFont="1" applyAlignment="1">
      <alignment horizontal="left" vertical="center"/>
    </xf>
    <xf numFmtId="0" fontId="4" fillId="33" borderId="6" xfId="0" applyFont="1" applyFill="1" applyBorder="1" applyAlignment="1">
      <alignment horizontal="center" vertical="center" wrapText="1"/>
    </xf>
    <xf numFmtId="0" fontId="27" fillId="0" borderId="0" xfId="0" applyFont="1" applyAlignment="1">
      <alignment vertical="center" wrapText="1"/>
    </xf>
    <xf numFmtId="0" fontId="27" fillId="0" borderId="0" xfId="0" applyFont="1" applyAlignment="1">
      <alignment horizontal="center" vertical="center" wrapText="1"/>
    </xf>
    <xf numFmtId="0" fontId="27" fillId="0" borderId="0" xfId="0" applyFont="1" applyAlignment="1">
      <alignment horizontal="center" vertical="center"/>
    </xf>
    <xf numFmtId="0" fontId="27" fillId="0" borderId="0" xfId="0" applyFont="1" applyAlignment="1">
      <alignment horizontal="left" vertical="center" wrapText="1"/>
    </xf>
    <xf numFmtId="0" fontId="4" fillId="0" borderId="11" xfId="0" applyFont="1" applyFill="1" applyBorder="1" applyAlignment="1">
      <alignment horizontal="center" vertical="center" wrapText="1"/>
    </xf>
    <xf numFmtId="0" fontId="4" fillId="0" borderId="11" xfId="0" applyFont="1" applyFill="1" applyBorder="1" applyAlignment="1">
      <alignment horizontal="right" vertical="center" wrapText="1"/>
    </xf>
    <xf numFmtId="0" fontId="0" fillId="0" borderId="0" xfId="0" applyFont="1" applyAlignment="1">
      <alignment vertical="center"/>
    </xf>
    <xf numFmtId="0" fontId="0" fillId="0" borderId="36" xfId="0" applyFont="1" applyFill="1" applyBorder="1" applyAlignment="1">
      <alignment vertical="center"/>
    </xf>
    <xf numFmtId="0" fontId="0" fillId="0" borderId="0" xfId="0" applyFont="1" applyFill="1" applyAlignment="1">
      <alignment vertical="center"/>
    </xf>
    <xf numFmtId="0" fontId="4" fillId="0" borderId="22" xfId="0" applyFont="1" applyBorder="1" applyAlignment="1">
      <alignment horizontal="left" vertical="top"/>
    </xf>
    <xf numFmtId="0" fontId="4" fillId="0" borderId="1" xfId="0" applyFont="1" applyBorder="1" applyAlignment="1">
      <alignment horizontal="left" vertical="top"/>
    </xf>
    <xf numFmtId="0" fontId="4" fillId="0" borderId="22" xfId="0" applyFont="1" applyBorder="1" applyAlignment="1">
      <alignment horizontal="left" vertical="top" wrapText="1"/>
    </xf>
    <xf numFmtId="0" fontId="4" fillId="0" borderId="1" xfId="0" applyFont="1" applyBorder="1" applyAlignment="1">
      <alignment horizontal="left" vertical="top" wrapText="1"/>
    </xf>
    <xf numFmtId="0" fontId="6" fillId="0" borderId="22" xfId="0" applyFont="1" applyBorder="1" applyAlignment="1">
      <alignment horizontal="left" vertical="top" wrapText="1"/>
    </xf>
    <xf numFmtId="0" fontId="6" fillId="0" borderId="1" xfId="0" applyFont="1" applyBorder="1" applyAlignment="1">
      <alignment horizontal="left" vertical="top" wrapText="1"/>
    </xf>
    <xf numFmtId="0" fontId="0" fillId="0" borderId="14" xfId="0" applyBorder="1" applyAlignment="1">
      <alignment horizontal="left" vertical="top" wrapText="1"/>
    </xf>
    <xf numFmtId="0" fontId="0" fillId="0" borderId="1" xfId="0" applyBorder="1" applyAlignment="1">
      <alignment horizontal="left" vertical="top" wrapText="1"/>
    </xf>
    <xf numFmtId="0" fontId="4" fillId="0" borderId="14" xfId="0" applyFont="1" applyBorder="1" applyAlignment="1">
      <alignment horizontal="left" vertical="top"/>
    </xf>
    <xf numFmtId="0" fontId="4" fillId="0" borderId="14" xfId="0" applyFont="1" applyBorder="1" applyAlignment="1">
      <alignment horizontal="left" vertical="top" wrapText="1"/>
    </xf>
    <xf numFmtId="0" fontId="6" fillId="0" borderId="14" xfId="0" applyFont="1" applyBorder="1" applyAlignment="1">
      <alignment horizontal="left" vertical="top" wrapText="1"/>
    </xf>
    <xf numFmtId="0" fontId="7" fillId="0" borderId="0" xfId="0" applyFont="1" applyAlignment="1">
      <alignment horizontal="center" vertical="center"/>
    </xf>
    <xf numFmtId="0" fontId="5" fillId="33" borderId="34" xfId="0" applyFont="1" applyFill="1" applyBorder="1" applyAlignment="1">
      <alignment horizontal="center" vertical="center"/>
    </xf>
    <xf numFmtId="0" fontId="4" fillId="33" borderId="23" xfId="0" applyFont="1" applyFill="1" applyBorder="1" applyAlignment="1">
      <alignment horizontal="center" vertical="center"/>
    </xf>
    <xf numFmtId="0" fontId="4" fillId="33" borderId="24" xfId="0" applyFont="1" applyFill="1" applyBorder="1" applyAlignment="1">
      <alignment horizontal="center" vertical="center"/>
    </xf>
    <xf numFmtId="0" fontId="5" fillId="0" borderId="34" xfId="0" applyFont="1" applyBorder="1" applyAlignment="1">
      <alignment horizontal="center"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B1:W63"/>
  <sheetViews>
    <sheetView tabSelected="1" zoomScale="80" zoomScaleNormal="80" zoomScaleSheetLayoutView="115" workbookViewId="0">
      <pane ySplit="7" topLeftCell="A8" activePane="bottomLeft" state="frozen"/>
      <selection pane="bottomLeft" activeCell="H8" sqref="H8"/>
    </sheetView>
  </sheetViews>
  <sheetFormatPr defaultColWidth="13.7109375" defaultRowHeight="12" x14ac:dyDescent="0.15"/>
  <cols>
    <col min="1" max="1" width="0.85546875" style="27" customWidth="1"/>
    <col min="2" max="2" width="4.42578125" style="31" customWidth="1"/>
    <col min="3" max="3" width="4.28515625" style="27" customWidth="1"/>
    <col min="4" max="4" width="12.42578125" style="32" customWidth="1"/>
    <col min="5" max="5" width="4.28515625" style="33" customWidth="1"/>
    <col min="6" max="6" width="13.42578125" style="32" customWidth="1"/>
    <col min="7" max="7" width="4.42578125" style="34" customWidth="1"/>
    <col min="8" max="8" width="35.7109375" style="32" customWidth="1"/>
    <col min="9" max="9" width="10.7109375" style="35" customWidth="1"/>
    <col min="10" max="10" width="10.7109375" style="28" customWidth="1"/>
    <col min="11" max="11" width="40.7109375" style="36" customWidth="1"/>
    <col min="12" max="12" width="0.85546875" style="27" customWidth="1"/>
    <col min="13" max="13" width="13.7109375" style="82"/>
    <col min="14" max="16384" width="13.7109375" style="27"/>
  </cols>
  <sheetData>
    <row r="1" spans="2:23" ht="15" x14ac:dyDescent="0.15">
      <c r="B1" s="12"/>
      <c r="C1" s="3"/>
      <c r="D1" s="4"/>
      <c r="E1" s="5"/>
      <c r="F1" s="4"/>
      <c r="G1" s="96" t="s">
        <v>38</v>
      </c>
      <c r="H1" s="96"/>
      <c r="I1" s="96"/>
      <c r="J1" s="96"/>
      <c r="K1" s="20"/>
      <c r="O1" s="27" t="s">
        <v>80</v>
      </c>
      <c r="P1" s="27" t="s">
        <v>73</v>
      </c>
      <c r="Q1" s="27" t="s">
        <v>74</v>
      </c>
      <c r="R1" s="27" t="s">
        <v>75</v>
      </c>
      <c r="S1" s="27" t="s">
        <v>76</v>
      </c>
      <c r="V1" s="27" t="s">
        <v>73</v>
      </c>
      <c r="W1" s="27" t="s">
        <v>84</v>
      </c>
    </row>
    <row r="2" spans="2:23" ht="15" x14ac:dyDescent="0.15">
      <c r="B2" s="12"/>
      <c r="C2" s="3"/>
      <c r="D2" s="4"/>
      <c r="E2" s="5"/>
      <c r="F2" s="4"/>
      <c r="G2" s="41"/>
      <c r="H2" s="41"/>
      <c r="I2" s="41"/>
      <c r="J2" s="41"/>
      <c r="K2" s="20"/>
      <c r="N2" s="27" t="s">
        <v>64</v>
      </c>
      <c r="O2" s="70">
        <f>COUNTIFS(I8:I62,O1,J8:J62,N2)</f>
        <v>0</v>
      </c>
      <c r="P2" s="70">
        <f>COUNTIFS(I8:I62,P1,J8:J62,N2)</f>
        <v>0</v>
      </c>
      <c r="Q2" s="70">
        <f>COUNTIFS(I8:I62,Q1,J8:J62,N2)</f>
        <v>0</v>
      </c>
      <c r="R2" s="27">
        <f>P2*5</f>
        <v>0</v>
      </c>
      <c r="S2" s="27">
        <f>Q2*4</f>
        <v>0</v>
      </c>
      <c r="U2" s="70" t="s">
        <v>68</v>
      </c>
      <c r="V2" s="27">
        <f>COUNTIF(I8:I62,V1)*5</f>
        <v>160</v>
      </c>
      <c r="W2" s="27">
        <f>SUM(O2:O6)</f>
        <v>13</v>
      </c>
    </row>
    <row r="3" spans="2:23" s="1" customFormat="1" ht="14.25" x14ac:dyDescent="0.15">
      <c r="B3" s="97" t="s">
        <v>0</v>
      </c>
      <c r="C3" s="97"/>
      <c r="D3" s="100" t="s">
        <v>37</v>
      </c>
      <c r="E3" s="100"/>
      <c r="F3" s="100"/>
      <c r="G3" s="100"/>
      <c r="H3" s="100"/>
      <c r="I3" s="6"/>
      <c r="J3" s="8"/>
      <c r="K3" s="10"/>
      <c r="N3" s="82" t="s">
        <v>65</v>
      </c>
      <c r="O3" s="71">
        <f>COUNTIFS(I8:I62,O1,J8:J62,N3)</f>
        <v>0</v>
      </c>
      <c r="P3" s="71">
        <f>COUNTIFS(I8:I62,P1,J8:J62,N3)</f>
        <v>0</v>
      </c>
      <c r="Q3" s="71">
        <f>COUNTIFS(I8:I62,Q1,J8:J62,N3)</f>
        <v>0</v>
      </c>
      <c r="R3" s="27">
        <f>P3*4</f>
        <v>0</v>
      </c>
      <c r="S3" s="27">
        <f>Q3*3</f>
        <v>0</v>
      </c>
      <c r="T3" s="82"/>
      <c r="U3" s="71"/>
      <c r="V3" s="82" t="s">
        <v>74</v>
      </c>
      <c r="W3" s="82"/>
    </row>
    <row r="4" spans="2:23" ht="14.25" x14ac:dyDescent="0.15">
      <c r="B4" s="12"/>
      <c r="C4" s="3"/>
      <c r="D4" s="4"/>
      <c r="E4" s="5"/>
      <c r="F4" s="4"/>
      <c r="G4" s="2"/>
      <c r="H4" s="4"/>
      <c r="I4" s="7"/>
      <c r="J4" s="42" t="s">
        <v>13</v>
      </c>
      <c r="K4" s="40"/>
      <c r="O4" s="70"/>
      <c r="P4" s="70"/>
      <c r="Q4" s="70"/>
      <c r="U4" s="70" t="s">
        <v>68</v>
      </c>
      <c r="V4" s="27">
        <f>COUNTIF(I8:I62,V3)*4</f>
        <v>40</v>
      </c>
    </row>
    <row r="5" spans="2:23" ht="14.25" x14ac:dyDescent="0.15">
      <c r="B5" s="12"/>
      <c r="C5" s="3"/>
      <c r="D5" s="4"/>
      <c r="E5" s="5"/>
      <c r="F5" s="4"/>
      <c r="G5" s="2"/>
      <c r="H5" s="4"/>
      <c r="I5" s="7"/>
      <c r="J5" s="9"/>
      <c r="K5" s="11"/>
      <c r="N5" s="27" t="s">
        <v>66</v>
      </c>
      <c r="O5" s="70">
        <f>COUNTIFS(I8:I62,O1,J8:J62,N5)</f>
        <v>0</v>
      </c>
      <c r="P5" s="70">
        <f>COUNTIFS(I8:I62,P1,J8:J62,N5)</f>
        <v>0</v>
      </c>
      <c r="Q5" s="70">
        <f>COUNTIFS(I8:I62,Q1,J8:J62,N5)</f>
        <v>0</v>
      </c>
      <c r="R5" s="27">
        <f>P5*-4</f>
        <v>0</v>
      </c>
      <c r="S5" s="27">
        <f>Q5*0</f>
        <v>0</v>
      </c>
      <c r="U5" s="70"/>
      <c r="V5" s="27" t="s">
        <v>77</v>
      </c>
    </row>
    <row r="6" spans="2:23" s="28" customFormat="1" ht="39.950000000000003" customHeight="1" x14ac:dyDescent="0.15">
      <c r="B6" s="14" t="s">
        <v>1</v>
      </c>
      <c r="C6" s="98" t="s">
        <v>2</v>
      </c>
      <c r="D6" s="98"/>
      <c r="E6" s="98"/>
      <c r="F6" s="98"/>
      <c r="G6" s="98" t="s">
        <v>3</v>
      </c>
      <c r="H6" s="99"/>
      <c r="I6" s="75" t="s">
        <v>78</v>
      </c>
      <c r="J6" s="15" t="s">
        <v>9</v>
      </c>
      <c r="K6" s="16" t="s">
        <v>4</v>
      </c>
      <c r="M6" s="28" t="s">
        <v>86</v>
      </c>
      <c r="O6" s="70">
        <f>COUNTIFS(I8:I62,O1,J8:J62,"")</f>
        <v>13</v>
      </c>
      <c r="P6" s="70">
        <f>COUNTIFS(I8:I62,P1,J8:J62,"")</f>
        <v>32</v>
      </c>
      <c r="Q6" s="70">
        <f>COUNTIFS(I8:I62,Q1,J8:J62,"")</f>
        <v>10</v>
      </c>
      <c r="R6" s="27"/>
      <c r="S6" s="27"/>
      <c r="U6" s="71" t="s">
        <v>68</v>
      </c>
      <c r="V6" s="71">
        <f>+V2+V4</f>
        <v>200</v>
      </c>
    </row>
    <row r="7" spans="2:23" s="28" customFormat="1" ht="2.1" customHeight="1" x14ac:dyDescent="0.15">
      <c r="B7" s="17"/>
      <c r="C7" s="18"/>
      <c r="D7" s="18"/>
      <c r="E7" s="18"/>
      <c r="F7" s="18"/>
      <c r="G7" s="18"/>
      <c r="H7" s="18"/>
      <c r="I7" s="18"/>
      <c r="J7" s="19"/>
      <c r="K7" s="16"/>
    </row>
    <row r="8" spans="2:23" s="29" customFormat="1" ht="90" customHeight="1" x14ac:dyDescent="0.15">
      <c r="B8" s="30">
        <v>1</v>
      </c>
      <c r="C8" s="85">
        <v>1</v>
      </c>
      <c r="D8" s="87" t="s">
        <v>5</v>
      </c>
      <c r="E8" s="87"/>
      <c r="F8" s="89"/>
      <c r="G8" s="26">
        <v>1</v>
      </c>
      <c r="H8" s="37" t="s">
        <v>58</v>
      </c>
      <c r="I8" s="80" t="s">
        <v>7</v>
      </c>
      <c r="J8" s="68"/>
      <c r="K8" s="25"/>
      <c r="M8" s="83"/>
    </row>
    <row r="9" spans="2:23" s="29" customFormat="1" ht="70.5" customHeight="1" x14ac:dyDescent="0.15">
      <c r="B9" s="30">
        <f>+B8+1</f>
        <v>2</v>
      </c>
      <c r="C9" s="86"/>
      <c r="D9" s="88"/>
      <c r="E9" s="88"/>
      <c r="F9" s="90"/>
      <c r="G9" s="26">
        <f t="shared" ref="G9:G20" si="0">+G8+1</f>
        <v>2</v>
      </c>
      <c r="H9" s="37" t="s">
        <v>85</v>
      </c>
      <c r="I9" s="80" t="s">
        <v>7</v>
      </c>
      <c r="J9" s="68"/>
      <c r="K9" s="23"/>
      <c r="M9" s="83"/>
    </row>
    <row r="10" spans="2:23" s="29" customFormat="1" ht="231" customHeight="1" x14ac:dyDescent="0.15">
      <c r="B10" s="30">
        <f>+B9+1</f>
        <v>3</v>
      </c>
      <c r="C10" s="86"/>
      <c r="D10" s="88"/>
      <c r="E10" s="88"/>
      <c r="F10" s="90"/>
      <c r="G10" s="26">
        <f t="shared" si="0"/>
        <v>3</v>
      </c>
      <c r="H10" s="13" t="s">
        <v>87</v>
      </c>
      <c r="I10" s="80" t="s">
        <v>7</v>
      </c>
      <c r="J10" s="68"/>
      <c r="K10" s="21"/>
      <c r="M10" s="83"/>
    </row>
    <row r="11" spans="2:23" s="29" customFormat="1" ht="63" customHeight="1" x14ac:dyDescent="0.15">
      <c r="B11" s="30">
        <f>+B10+1</f>
        <v>4</v>
      </c>
      <c r="C11" s="86"/>
      <c r="D11" s="88"/>
      <c r="E11" s="88"/>
      <c r="F11" s="90"/>
      <c r="G11" s="26">
        <f>+G10+1</f>
        <v>4</v>
      </c>
      <c r="H11" s="13" t="s">
        <v>59</v>
      </c>
      <c r="I11" s="80" t="s">
        <v>7</v>
      </c>
      <c r="J11" s="68"/>
      <c r="K11" s="21"/>
      <c r="M11" s="83"/>
    </row>
    <row r="12" spans="2:23" s="29" customFormat="1" ht="85.5" customHeight="1" x14ac:dyDescent="0.15">
      <c r="B12" s="30">
        <f t="shared" ref="B12:B62" si="1">+B11+1</f>
        <v>5</v>
      </c>
      <c r="C12" s="86"/>
      <c r="D12" s="88"/>
      <c r="E12" s="88"/>
      <c r="F12" s="90"/>
      <c r="G12" s="26">
        <f t="shared" si="0"/>
        <v>5</v>
      </c>
      <c r="H12" s="13" t="s">
        <v>60</v>
      </c>
      <c r="I12" s="80" t="s">
        <v>7</v>
      </c>
      <c r="J12" s="68"/>
      <c r="K12" s="21"/>
      <c r="M12" s="83"/>
    </row>
    <row r="13" spans="2:23" s="29" customFormat="1" ht="87.75" customHeight="1" x14ac:dyDescent="0.15">
      <c r="B13" s="30">
        <f>+B12+1</f>
        <v>6</v>
      </c>
      <c r="C13" s="86"/>
      <c r="D13" s="88"/>
      <c r="E13" s="88"/>
      <c r="F13" s="90"/>
      <c r="G13" s="26">
        <f>+G12+1</f>
        <v>6</v>
      </c>
      <c r="H13" s="13" t="s">
        <v>61</v>
      </c>
      <c r="I13" s="80" t="s">
        <v>7</v>
      </c>
      <c r="J13" s="68"/>
      <c r="K13" s="21"/>
      <c r="M13" s="83"/>
    </row>
    <row r="14" spans="2:23" s="29" customFormat="1" ht="47.25" customHeight="1" x14ac:dyDescent="0.15">
      <c r="B14" s="30">
        <f>+B13+1</f>
        <v>7</v>
      </c>
      <c r="C14" s="86"/>
      <c r="D14" s="88"/>
      <c r="E14" s="88"/>
      <c r="F14" s="90"/>
      <c r="G14" s="26">
        <f>+G13+1</f>
        <v>7</v>
      </c>
      <c r="H14" s="13" t="s">
        <v>69</v>
      </c>
      <c r="I14" s="80" t="s">
        <v>7</v>
      </c>
      <c r="J14" s="68"/>
      <c r="K14" s="58"/>
      <c r="M14" s="83"/>
    </row>
    <row r="15" spans="2:23" s="29" customFormat="1" ht="63.75" customHeight="1" x14ac:dyDescent="0.15">
      <c r="B15" s="30">
        <f>+B14+1</f>
        <v>8</v>
      </c>
      <c r="C15" s="86"/>
      <c r="D15" s="88"/>
      <c r="E15" s="88"/>
      <c r="F15" s="90"/>
      <c r="G15" s="26">
        <f>+G14+1</f>
        <v>8</v>
      </c>
      <c r="H15" s="13" t="s">
        <v>79</v>
      </c>
      <c r="I15" s="80" t="s">
        <v>7</v>
      </c>
      <c r="J15" s="68"/>
      <c r="K15" s="21"/>
      <c r="M15" s="83"/>
    </row>
    <row r="16" spans="2:23" s="29" customFormat="1" ht="69" customHeight="1" x14ac:dyDescent="0.15">
      <c r="B16" s="30">
        <f>+B15+1</f>
        <v>9</v>
      </c>
      <c r="C16" s="86"/>
      <c r="D16" s="88"/>
      <c r="E16" s="88"/>
      <c r="F16" s="90"/>
      <c r="G16" s="26">
        <f>+G15+1</f>
        <v>9</v>
      </c>
      <c r="H16" s="13" t="s">
        <v>63</v>
      </c>
      <c r="I16" s="80" t="s">
        <v>7</v>
      </c>
      <c r="J16" s="68"/>
      <c r="K16" s="58"/>
      <c r="M16" s="83"/>
    </row>
    <row r="17" spans="2:13" s="29" customFormat="1" ht="34.15" customHeight="1" x14ac:dyDescent="0.15">
      <c r="B17" s="30">
        <f t="shared" si="1"/>
        <v>10</v>
      </c>
      <c r="C17" s="86"/>
      <c r="D17" s="88"/>
      <c r="E17" s="88"/>
      <c r="F17" s="90"/>
      <c r="G17" s="26">
        <f t="shared" si="0"/>
        <v>10</v>
      </c>
      <c r="H17" s="38" t="s">
        <v>10</v>
      </c>
      <c r="I17" s="80" t="s">
        <v>7</v>
      </c>
      <c r="J17" s="68"/>
      <c r="K17" s="24"/>
      <c r="M17" s="83"/>
    </row>
    <row r="18" spans="2:13" s="29" customFormat="1" ht="48" customHeight="1" x14ac:dyDescent="0.15">
      <c r="B18" s="30">
        <f t="shared" si="1"/>
        <v>11</v>
      </c>
      <c r="C18" s="86"/>
      <c r="D18" s="88"/>
      <c r="E18" s="88"/>
      <c r="F18" s="90"/>
      <c r="G18" s="26">
        <f t="shared" si="0"/>
        <v>11</v>
      </c>
      <c r="H18" s="38" t="s">
        <v>11</v>
      </c>
      <c r="I18" s="80" t="s">
        <v>7</v>
      </c>
      <c r="J18" s="68"/>
      <c r="K18" s="24"/>
      <c r="M18" s="83"/>
    </row>
    <row r="19" spans="2:13" s="29" customFormat="1" ht="36" customHeight="1" x14ac:dyDescent="0.15">
      <c r="B19" s="30">
        <f t="shared" si="1"/>
        <v>12</v>
      </c>
      <c r="C19" s="86"/>
      <c r="D19" s="88"/>
      <c r="E19" s="88"/>
      <c r="F19" s="90"/>
      <c r="G19" s="26">
        <f t="shared" si="0"/>
        <v>12</v>
      </c>
      <c r="H19" s="38" t="s">
        <v>12</v>
      </c>
      <c r="I19" s="80" t="s">
        <v>7</v>
      </c>
      <c r="J19" s="68"/>
      <c r="K19" s="24"/>
      <c r="M19" s="83"/>
    </row>
    <row r="20" spans="2:13" s="29" customFormat="1" ht="37.15" customHeight="1" x14ac:dyDescent="0.15">
      <c r="B20" s="30">
        <f>+B19+1</f>
        <v>13</v>
      </c>
      <c r="C20" s="93"/>
      <c r="D20" s="94"/>
      <c r="E20" s="94"/>
      <c r="F20" s="95"/>
      <c r="G20" s="26">
        <f t="shared" si="0"/>
        <v>13</v>
      </c>
      <c r="H20" s="39" t="s">
        <v>6</v>
      </c>
      <c r="I20" s="80" t="s">
        <v>7</v>
      </c>
      <c r="J20" s="68"/>
      <c r="K20" s="22"/>
      <c r="M20" s="83"/>
    </row>
    <row r="21" spans="2:13" s="29" customFormat="1" ht="63" customHeight="1" x14ac:dyDescent="0.15">
      <c r="B21" s="30">
        <f t="shared" si="1"/>
        <v>14</v>
      </c>
      <c r="C21" s="85">
        <v>2</v>
      </c>
      <c r="D21" s="87" t="s">
        <v>14</v>
      </c>
      <c r="E21" s="87"/>
      <c r="F21" s="89"/>
      <c r="G21" s="26">
        <v>1</v>
      </c>
      <c r="H21" s="13" t="s">
        <v>8</v>
      </c>
      <c r="I21" s="81" t="s">
        <v>74</v>
      </c>
      <c r="J21" s="68"/>
      <c r="K21" s="25"/>
      <c r="M21" s="84" t="str">
        <f>IF(J21=$N$2,4,IF(J21=$N$3,3,IF(J21=$N$5,0,"入力漏れ")))</f>
        <v>入力漏れ</v>
      </c>
    </row>
    <row r="22" spans="2:13" s="29" customFormat="1" ht="60" customHeight="1" x14ac:dyDescent="0.15">
      <c r="B22" s="30">
        <f>+B21+1</f>
        <v>15</v>
      </c>
      <c r="C22" s="86"/>
      <c r="D22" s="88"/>
      <c r="E22" s="88"/>
      <c r="F22" s="90"/>
      <c r="G22" s="26">
        <f>+G21+1</f>
        <v>2</v>
      </c>
      <c r="H22" s="13" t="s">
        <v>39</v>
      </c>
      <c r="I22" s="66" t="s">
        <v>73</v>
      </c>
      <c r="J22" s="68"/>
      <c r="K22" s="21"/>
      <c r="M22" s="84" t="str">
        <f t="shared" ref="M22:M29" si="2">IF(J22=$N$2,5,IF(J22=$N$3,4,IF(J22=$N$5,-4,"入力漏れ")))</f>
        <v>入力漏れ</v>
      </c>
    </row>
    <row r="23" spans="2:13" s="29" customFormat="1" ht="71.25" customHeight="1" x14ac:dyDescent="0.15">
      <c r="B23" s="30">
        <f>+B22+1</f>
        <v>16</v>
      </c>
      <c r="C23" s="86"/>
      <c r="D23" s="88"/>
      <c r="E23" s="88"/>
      <c r="F23" s="90"/>
      <c r="G23" s="26">
        <f>+G22+1</f>
        <v>3</v>
      </c>
      <c r="H23" s="13" t="s">
        <v>44</v>
      </c>
      <c r="I23" s="66" t="s">
        <v>73</v>
      </c>
      <c r="J23" s="68"/>
      <c r="K23" s="21"/>
      <c r="M23" s="84" t="str">
        <f t="shared" si="2"/>
        <v>入力漏れ</v>
      </c>
    </row>
    <row r="24" spans="2:13" s="29" customFormat="1" ht="60.75" customHeight="1" x14ac:dyDescent="0.15">
      <c r="B24" s="30">
        <f>+B23+1</f>
        <v>17</v>
      </c>
      <c r="C24" s="86"/>
      <c r="D24" s="88"/>
      <c r="E24" s="88"/>
      <c r="F24" s="90"/>
      <c r="G24" s="26">
        <f>+G23+1</f>
        <v>4</v>
      </c>
      <c r="H24" s="13" t="s">
        <v>40</v>
      </c>
      <c r="I24" s="66" t="s">
        <v>73</v>
      </c>
      <c r="J24" s="68"/>
      <c r="K24" s="21"/>
      <c r="M24" s="84" t="str">
        <f t="shared" si="2"/>
        <v>入力漏れ</v>
      </c>
    </row>
    <row r="25" spans="2:13" s="29" customFormat="1" ht="59.25" customHeight="1" x14ac:dyDescent="0.15">
      <c r="B25" s="30">
        <f t="shared" si="1"/>
        <v>18</v>
      </c>
      <c r="C25" s="86"/>
      <c r="D25" s="88"/>
      <c r="E25" s="88"/>
      <c r="F25" s="90"/>
      <c r="G25" s="26">
        <f t="shared" ref="G25:G39" si="3">+G24+1</f>
        <v>5</v>
      </c>
      <c r="H25" s="13" t="s">
        <v>83</v>
      </c>
      <c r="I25" s="66" t="s">
        <v>73</v>
      </c>
      <c r="J25" s="68"/>
      <c r="K25" s="21"/>
      <c r="M25" s="84" t="str">
        <f t="shared" si="2"/>
        <v>入力漏れ</v>
      </c>
    </row>
    <row r="26" spans="2:13" s="29" customFormat="1" ht="59.25" customHeight="1" x14ac:dyDescent="0.15">
      <c r="B26" s="30">
        <f t="shared" si="1"/>
        <v>19</v>
      </c>
      <c r="C26" s="86"/>
      <c r="D26" s="88"/>
      <c r="E26" s="88"/>
      <c r="F26" s="90"/>
      <c r="G26" s="26">
        <f t="shared" si="3"/>
        <v>6</v>
      </c>
      <c r="H26" s="13" t="s">
        <v>41</v>
      </c>
      <c r="I26" s="66" t="s">
        <v>73</v>
      </c>
      <c r="J26" s="68"/>
      <c r="K26" s="21"/>
      <c r="M26" s="84" t="str">
        <f t="shared" si="2"/>
        <v>入力漏れ</v>
      </c>
    </row>
    <row r="27" spans="2:13" s="29" customFormat="1" ht="69" customHeight="1" x14ac:dyDescent="0.15">
      <c r="B27" s="30">
        <f t="shared" si="1"/>
        <v>20</v>
      </c>
      <c r="C27" s="86"/>
      <c r="D27" s="88"/>
      <c r="E27" s="88"/>
      <c r="F27" s="90"/>
      <c r="G27" s="26">
        <f t="shared" si="3"/>
        <v>7</v>
      </c>
      <c r="H27" s="13" t="s">
        <v>42</v>
      </c>
      <c r="I27" s="66" t="s">
        <v>73</v>
      </c>
      <c r="J27" s="68"/>
      <c r="K27" s="21"/>
      <c r="M27" s="84" t="str">
        <f t="shared" si="2"/>
        <v>入力漏れ</v>
      </c>
    </row>
    <row r="28" spans="2:13" s="29" customFormat="1" ht="69" customHeight="1" x14ac:dyDescent="0.15">
      <c r="B28" s="30">
        <f t="shared" si="1"/>
        <v>21</v>
      </c>
      <c r="C28" s="86"/>
      <c r="D28" s="88"/>
      <c r="E28" s="88"/>
      <c r="F28" s="90"/>
      <c r="G28" s="26">
        <f t="shared" si="3"/>
        <v>8</v>
      </c>
      <c r="H28" s="13" t="s">
        <v>45</v>
      </c>
      <c r="I28" s="66" t="s">
        <v>73</v>
      </c>
      <c r="J28" s="68"/>
      <c r="K28" s="21"/>
      <c r="M28" s="84" t="str">
        <f t="shared" si="2"/>
        <v>入力漏れ</v>
      </c>
    </row>
    <row r="29" spans="2:13" s="29" customFormat="1" ht="78" customHeight="1" x14ac:dyDescent="0.15">
      <c r="B29" s="30">
        <f t="shared" si="1"/>
        <v>22</v>
      </c>
      <c r="C29" s="86"/>
      <c r="D29" s="88"/>
      <c r="E29" s="88"/>
      <c r="F29" s="90"/>
      <c r="G29" s="26">
        <f t="shared" si="3"/>
        <v>9</v>
      </c>
      <c r="H29" s="13" t="s">
        <v>15</v>
      </c>
      <c r="I29" s="66" t="s">
        <v>73</v>
      </c>
      <c r="J29" s="68"/>
      <c r="K29" s="21"/>
      <c r="M29" s="84" t="str">
        <f t="shared" si="2"/>
        <v>入力漏れ</v>
      </c>
    </row>
    <row r="30" spans="2:13" s="29" customFormat="1" ht="59.25" customHeight="1" x14ac:dyDescent="0.15">
      <c r="B30" s="30">
        <f t="shared" si="1"/>
        <v>23</v>
      </c>
      <c r="C30" s="86"/>
      <c r="D30" s="88"/>
      <c r="E30" s="88"/>
      <c r="F30" s="90"/>
      <c r="G30" s="26">
        <f t="shared" si="3"/>
        <v>10</v>
      </c>
      <c r="H30" s="13" t="s">
        <v>16</v>
      </c>
      <c r="I30" s="67" t="s">
        <v>74</v>
      </c>
      <c r="J30" s="68"/>
      <c r="K30" s="21"/>
      <c r="M30" s="84" t="str">
        <f>IF(J30=$N$2,4,IF(J30=$N$3,3,IF(J30=$N$5,0,"入力漏れ")))</f>
        <v>入力漏れ</v>
      </c>
    </row>
    <row r="31" spans="2:13" s="29" customFormat="1" ht="59.25" customHeight="1" x14ac:dyDescent="0.15">
      <c r="B31" s="30">
        <f t="shared" si="1"/>
        <v>24</v>
      </c>
      <c r="C31" s="86"/>
      <c r="D31" s="88"/>
      <c r="E31" s="88"/>
      <c r="F31" s="90"/>
      <c r="G31" s="26">
        <f t="shared" si="3"/>
        <v>11</v>
      </c>
      <c r="H31" s="13" t="s">
        <v>17</v>
      </c>
      <c r="I31" s="66" t="s">
        <v>73</v>
      </c>
      <c r="J31" s="68"/>
      <c r="K31" s="21"/>
      <c r="M31" s="84" t="str">
        <f>IF(J31=$N$2,5,IF(J31=$N$3,4,IF(J31=$N$5,-4,"入力漏れ")))</f>
        <v>入力漏れ</v>
      </c>
    </row>
    <row r="32" spans="2:13" s="29" customFormat="1" ht="59.25" customHeight="1" x14ac:dyDescent="0.15">
      <c r="B32" s="30">
        <f t="shared" si="1"/>
        <v>25</v>
      </c>
      <c r="C32" s="86"/>
      <c r="D32" s="88"/>
      <c r="E32" s="88"/>
      <c r="F32" s="90"/>
      <c r="G32" s="26">
        <f t="shared" si="3"/>
        <v>12</v>
      </c>
      <c r="H32" s="13" t="s">
        <v>46</v>
      </c>
      <c r="I32" s="66" t="s">
        <v>73</v>
      </c>
      <c r="J32" s="68"/>
      <c r="K32" s="21"/>
      <c r="M32" s="84" t="str">
        <f>IF(J32=$N$2,5,IF(J32=$N$3,4,IF(J32=$N$5,-4,"入力漏れ")))</f>
        <v>入力漏れ</v>
      </c>
    </row>
    <row r="33" spans="2:13" s="29" customFormat="1" ht="59.25" customHeight="1" x14ac:dyDescent="0.15">
      <c r="B33" s="30">
        <f t="shared" si="1"/>
        <v>26</v>
      </c>
      <c r="C33" s="86"/>
      <c r="D33" s="88"/>
      <c r="E33" s="88"/>
      <c r="F33" s="90"/>
      <c r="G33" s="26">
        <f t="shared" si="3"/>
        <v>13</v>
      </c>
      <c r="H33" s="13" t="s">
        <v>18</v>
      </c>
      <c r="I33" s="66" t="s">
        <v>73</v>
      </c>
      <c r="J33" s="68"/>
      <c r="K33" s="21"/>
      <c r="M33" s="84" t="str">
        <f>IF(J33=$N$2,5,IF(J33=$N$3,4,IF(J33=$N$5,-4,"入力漏れ")))</f>
        <v>入力漏れ</v>
      </c>
    </row>
    <row r="34" spans="2:13" s="29" customFormat="1" ht="59.25" customHeight="1" x14ac:dyDescent="0.15">
      <c r="B34" s="30">
        <f t="shared" si="1"/>
        <v>27</v>
      </c>
      <c r="C34" s="86"/>
      <c r="D34" s="88"/>
      <c r="E34" s="88"/>
      <c r="F34" s="90"/>
      <c r="G34" s="26">
        <f t="shared" si="3"/>
        <v>14</v>
      </c>
      <c r="H34" s="13" t="s">
        <v>47</v>
      </c>
      <c r="I34" s="66" t="s">
        <v>73</v>
      </c>
      <c r="J34" s="68"/>
      <c r="K34" s="21"/>
      <c r="M34" s="84" t="str">
        <f>IF(J34=$N$2,5,IF(J34=$N$3,4,IF(J34=$N$5,-4,"入力漏れ")))</f>
        <v>入力漏れ</v>
      </c>
    </row>
    <row r="35" spans="2:13" s="29" customFormat="1" ht="52.5" customHeight="1" x14ac:dyDescent="0.15">
      <c r="B35" s="30">
        <f t="shared" si="1"/>
        <v>28</v>
      </c>
      <c r="C35" s="86"/>
      <c r="D35" s="88"/>
      <c r="E35" s="88"/>
      <c r="F35" s="90"/>
      <c r="G35" s="26">
        <f t="shared" si="3"/>
        <v>15</v>
      </c>
      <c r="H35" s="13" t="s">
        <v>19</v>
      </c>
      <c r="I35" s="67" t="s">
        <v>74</v>
      </c>
      <c r="J35" s="68"/>
      <c r="K35" s="21"/>
      <c r="M35" s="84" t="str">
        <f>IF(J35=$N$2,4,IF(J35=$N$3,3,IF(J35=$N$5,0,"入力漏れ")))</f>
        <v>入力漏れ</v>
      </c>
    </row>
    <row r="36" spans="2:13" s="29" customFormat="1" ht="51" customHeight="1" x14ac:dyDescent="0.15">
      <c r="B36" s="30">
        <f t="shared" si="1"/>
        <v>29</v>
      </c>
      <c r="C36" s="86"/>
      <c r="D36" s="88"/>
      <c r="E36" s="88"/>
      <c r="F36" s="90"/>
      <c r="G36" s="26">
        <f t="shared" si="3"/>
        <v>16</v>
      </c>
      <c r="H36" s="37" t="s">
        <v>29</v>
      </c>
      <c r="I36" s="66" t="s">
        <v>73</v>
      </c>
      <c r="J36" s="68"/>
      <c r="K36" s="25"/>
      <c r="M36" s="84" t="str">
        <f t="shared" ref="M36:M44" si="4">IF(J36=$N$2,5,IF(J36=$N$3,4,IF(J36=$N$5,-4,"入力漏れ")))</f>
        <v>入力漏れ</v>
      </c>
    </row>
    <row r="37" spans="2:13" s="29" customFormat="1" ht="68.25" customHeight="1" x14ac:dyDescent="0.15">
      <c r="B37" s="30">
        <f t="shared" si="1"/>
        <v>30</v>
      </c>
      <c r="C37" s="86"/>
      <c r="D37" s="88"/>
      <c r="E37" s="88"/>
      <c r="F37" s="90"/>
      <c r="G37" s="26">
        <f t="shared" si="3"/>
        <v>17</v>
      </c>
      <c r="H37" s="13" t="s">
        <v>30</v>
      </c>
      <c r="I37" s="66" t="s">
        <v>73</v>
      </c>
      <c r="J37" s="68"/>
      <c r="K37" s="21"/>
      <c r="M37" s="84" t="str">
        <f t="shared" si="4"/>
        <v>入力漏れ</v>
      </c>
    </row>
    <row r="38" spans="2:13" s="29" customFormat="1" ht="64.5" customHeight="1" x14ac:dyDescent="0.15">
      <c r="B38" s="30">
        <f t="shared" si="1"/>
        <v>31</v>
      </c>
      <c r="C38" s="86"/>
      <c r="D38" s="88"/>
      <c r="E38" s="88"/>
      <c r="F38" s="90"/>
      <c r="G38" s="26">
        <f t="shared" si="3"/>
        <v>18</v>
      </c>
      <c r="H38" s="13" t="s">
        <v>31</v>
      </c>
      <c r="I38" s="66" t="s">
        <v>73</v>
      </c>
      <c r="J38" s="68"/>
      <c r="K38" s="21"/>
      <c r="M38" s="84" t="str">
        <f t="shared" si="4"/>
        <v>入力漏れ</v>
      </c>
    </row>
    <row r="39" spans="2:13" s="29" customFormat="1" ht="77.25" customHeight="1" x14ac:dyDescent="0.15">
      <c r="B39" s="30">
        <f>+B38+1</f>
        <v>32</v>
      </c>
      <c r="C39" s="86"/>
      <c r="D39" s="88"/>
      <c r="E39" s="88"/>
      <c r="F39" s="90"/>
      <c r="G39" s="26">
        <f t="shared" si="3"/>
        <v>19</v>
      </c>
      <c r="H39" s="13" t="s">
        <v>70</v>
      </c>
      <c r="I39" s="66" t="s">
        <v>73</v>
      </c>
      <c r="J39" s="68"/>
      <c r="K39" s="21"/>
      <c r="M39" s="84" t="str">
        <f t="shared" si="4"/>
        <v>入力漏れ</v>
      </c>
    </row>
    <row r="40" spans="2:13" s="29" customFormat="1" ht="60.75" customHeight="1" x14ac:dyDescent="0.15">
      <c r="B40" s="30">
        <f>+B39+1</f>
        <v>33</v>
      </c>
      <c r="C40" s="43">
        <v>3</v>
      </c>
      <c r="D40" s="45" t="s">
        <v>20</v>
      </c>
      <c r="E40" s="45"/>
      <c r="F40" s="47"/>
      <c r="G40" s="26">
        <v>1</v>
      </c>
      <c r="H40" s="37" t="s">
        <v>56</v>
      </c>
      <c r="I40" s="66" t="s">
        <v>73</v>
      </c>
      <c r="J40" s="68"/>
      <c r="K40" s="25"/>
      <c r="M40" s="84" t="str">
        <f t="shared" si="4"/>
        <v>入力漏れ</v>
      </c>
    </row>
    <row r="41" spans="2:13" s="29" customFormat="1" ht="53.45" customHeight="1" x14ac:dyDescent="0.15">
      <c r="B41" s="30">
        <f>+B40+1</f>
        <v>34</v>
      </c>
      <c r="C41" s="55"/>
      <c r="D41" s="56"/>
      <c r="E41" s="56"/>
      <c r="F41" s="57"/>
      <c r="G41" s="26">
        <f>+G40+1</f>
        <v>2</v>
      </c>
      <c r="H41" s="13" t="s">
        <v>57</v>
      </c>
      <c r="I41" s="66" t="s">
        <v>73</v>
      </c>
      <c r="J41" s="68"/>
      <c r="K41" s="21"/>
      <c r="M41" s="84" t="str">
        <f t="shared" si="4"/>
        <v>入力漏れ</v>
      </c>
    </row>
    <row r="42" spans="2:13" s="29" customFormat="1" ht="53.45" customHeight="1" x14ac:dyDescent="0.15">
      <c r="B42" s="30">
        <f>+B41+1</f>
        <v>35</v>
      </c>
      <c r="C42" s="44"/>
      <c r="D42" s="46"/>
      <c r="E42" s="46"/>
      <c r="F42" s="48"/>
      <c r="G42" s="26">
        <f>+G41+1</f>
        <v>3</v>
      </c>
      <c r="H42" s="13" t="s">
        <v>71</v>
      </c>
      <c r="I42" s="66" t="s">
        <v>73</v>
      </c>
      <c r="J42" s="68"/>
      <c r="K42" s="21"/>
      <c r="M42" s="84" t="str">
        <f t="shared" si="4"/>
        <v>入力漏れ</v>
      </c>
    </row>
    <row r="43" spans="2:13" s="29" customFormat="1" ht="68.25" customHeight="1" x14ac:dyDescent="0.15">
      <c r="B43" s="30">
        <f>+B42+1</f>
        <v>36</v>
      </c>
      <c r="C43" s="43">
        <v>4</v>
      </c>
      <c r="D43" s="87" t="s">
        <v>21</v>
      </c>
      <c r="E43" s="45"/>
      <c r="F43" s="47"/>
      <c r="G43" s="26">
        <v>1</v>
      </c>
      <c r="H43" s="37" t="s">
        <v>62</v>
      </c>
      <c r="I43" s="66" t="s">
        <v>73</v>
      </c>
      <c r="J43" s="68"/>
      <c r="K43" s="59"/>
      <c r="M43" s="84" t="str">
        <f t="shared" si="4"/>
        <v>入力漏れ</v>
      </c>
    </row>
    <row r="44" spans="2:13" s="29" customFormat="1" ht="53.45" customHeight="1" x14ac:dyDescent="0.15">
      <c r="B44" s="30">
        <f t="shared" si="1"/>
        <v>37</v>
      </c>
      <c r="C44" s="44"/>
      <c r="D44" s="92"/>
      <c r="E44" s="46"/>
      <c r="F44" s="48"/>
      <c r="G44" s="26">
        <f>+G43+1</f>
        <v>2</v>
      </c>
      <c r="H44" s="13" t="s">
        <v>22</v>
      </c>
      <c r="I44" s="66" t="s">
        <v>73</v>
      </c>
      <c r="J44" s="68"/>
      <c r="K44" s="21"/>
      <c r="M44" s="84" t="str">
        <f t="shared" si="4"/>
        <v>入力漏れ</v>
      </c>
    </row>
    <row r="45" spans="2:13" s="29" customFormat="1" ht="52.5" customHeight="1" x14ac:dyDescent="0.15">
      <c r="B45" s="30">
        <f>+B44+1</f>
        <v>38</v>
      </c>
      <c r="C45" s="44"/>
      <c r="D45" s="92"/>
      <c r="E45" s="46"/>
      <c r="F45" s="48"/>
      <c r="G45" s="26">
        <f>+G44+1</f>
        <v>3</v>
      </c>
      <c r="H45" s="13" t="s">
        <v>72</v>
      </c>
      <c r="I45" s="81" t="s">
        <v>74</v>
      </c>
      <c r="J45" s="68"/>
      <c r="K45" s="21"/>
      <c r="M45" s="84" t="str">
        <f>IF(J45=$N$2,4,IF(J45=$N$3,3,IF(J45=$N$5,0,"入力漏れ")))</f>
        <v>入力漏れ</v>
      </c>
    </row>
    <row r="46" spans="2:13" s="29" customFormat="1" ht="73.5" customHeight="1" x14ac:dyDescent="0.15">
      <c r="B46" s="30">
        <f t="shared" si="1"/>
        <v>39</v>
      </c>
      <c r="C46" s="44"/>
      <c r="D46" s="92"/>
      <c r="E46" s="46"/>
      <c r="F46" s="48"/>
      <c r="G46" s="26">
        <f>+G45+1</f>
        <v>4</v>
      </c>
      <c r="H46" s="13" t="s">
        <v>23</v>
      </c>
      <c r="I46" s="66" t="s">
        <v>73</v>
      </c>
      <c r="J46" s="68"/>
      <c r="K46" s="21"/>
      <c r="M46" s="84" t="str">
        <f>IF(J46=$N$2,5,IF(J46=$N$3,4,IF(J46=$N$5,-4,"入力漏れ")))</f>
        <v>入力漏れ</v>
      </c>
    </row>
    <row r="47" spans="2:13" s="29" customFormat="1" ht="42" customHeight="1" x14ac:dyDescent="0.15">
      <c r="B47" s="30">
        <f t="shared" si="1"/>
        <v>40</v>
      </c>
      <c r="C47" s="44"/>
      <c r="D47" s="91"/>
      <c r="E47" s="46"/>
      <c r="F47" s="48"/>
      <c r="G47" s="26">
        <f>+G46+1</f>
        <v>5</v>
      </c>
      <c r="H47" s="13" t="s">
        <v>24</v>
      </c>
      <c r="I47" s="66" t="s">
        <v>73</v>
      </c>
      <c r="J47" s="68"/>
      <c r="K47" s="21"/>
      <c r="M47" s="84" t="str">
        <f>IF(J47=$N$2,5,IF(J47=$N$3,4,IF(J47=$N$5,-4,"入力漏れ")))</f>
        <v>入力漏れ</v>
      </c>
    </row>
    <row r="48" spans="2:13" s="29" customFormat="1" ht="70.5" customHeight="1" x14ac:dyDescent="0.15">
      <c r="B48" s="30">
        <f t="shared" si="1"/>
        <v>41</v>
      </c>
      <c r="C48" s="43">
        <v>5</v>
      </c>
      <c r="D48" s="87" t="s">
        <v>25</v>
      </c>
      <c r="E48" s="45"/>
      <c r="F48" s="47"/>
      <c r="G48" s="26">
        <v>1</v>
      </c>
      <c r="H48" s="37" t="s">
        <v>51</v>
      </c>
      <c r="I48" s="66" t="s">
        <v>73</v>
      </c>
      <c r="J48" s="68"/>
      <c r="K48" s="25"/>
      <c r="M48" s="84" t="str">
        <f>IF(J48=$N$2,5,IF(J48=$N$3,4,IF(J48=$N$5,-4,"入力漏れ")))</f>
        <v>入力漏れ</v>
      </c>
    </row>
    <row r="49" spans="2:13" s="29" customFormat="1" ht="81.75" customHeight="1" x14ac:dyDescent="0.15">
      <c r="B49" s="30">
        <f t="shared" si="1"/>
        <v>42</v>
      </c>
      <c r="C49" s="44"/>
      <c r="D49" s="92"/>
      <c r="E49" s="46"/>
      <c r="F49" s="48"/>
      <c r="G49" s="26">
        <f t="shared" ref="G49:G57" si="5">+G48+1</f>
        <v>2</v>
      </c>
      <c r="H49" s="13" t="s">
        <v>52</v>
      </c>
      <c r="I49" s="66" t="s">
        <v>73</v>
      </c>
      <c r="J49" s="68"/>
      <c r="K49" s="21"/>
      <c r="M49" s="84" t="str">
        <f>IF(J49=$N$2,5,IF(J49=$N$3,4,IF(J49=$N$5,-4,"入力漏れ")))</f>
        <v>入力漏れ</v>
      </c>
    </row>
    <row r="50" spans="2:13" s="29" customFormat="1" ht="75.75" customHeight="1" x14ac:dyDescent="0.15">
      <c r="B50" s="30">
        <f t="shared" si="1"/>
        <v>43</v>
      </c>
      <c r="C50" s="44"/>
      <c r="D50" s="92"/>
      <c r="E50" s="46"/>
      <c r="F50" s="48"/>
      <c r="G50" s="26">
        <f t="shared" si="5"/>
        <v>3</v>
      </c>
      <c r="H50" s="13" t="s">
        <v>48</v>
      </c>
      <c r="I50" s="66" t="s">
        <v>73</v>
      </c>
      <c r="J50" s="68"/>
      <c r="K50" s="21"/>
      <c r="M50" s="84" t="str">
        <f>IF(J50=$N$2,5,IF(J50=$N$3,4,IF(J50=$N$5,-4,"入力漏れ")))</f>
        <v>入力漏れ</v>
      </c>
    </row>
    <row r="51" spans="2:13" s="29" customFormat="1" ht="64.5" customHeight="1" x14ac:dyDescent="0.15">
      <c r="B51" s="30">
        <f t="shared" si="1"/>
        <v>44</v>
      </c>
      <c r="C51" s="44"/>
      <c r="D51" s="92"/>
      <c r="E51" s="46"/>
      <c r="F51" s="48"/>
      <c r="G51" s="26">
        <f t="shared" si="5"/>
        <v>4</v>
      </c>
      <c r="H51" s="13" t="s">
        <v>49</v>
      </c>
      <c r="I51" s="67" t="s">
        <v>74</v>
      </c>
      <c r="J51" s="68"/>
      <c r="K51" s="21"/>
      <c r="M51" s="84" t="str">
        <f>IF(J51=$N$2,4,IF(J51=$N$3,3,IF(J51=$N$5,0,"入力漏れ")))</f>
        <v>入力漏れ</v>
      </c>
    </row>
    <row r="52" spans="2:13" s="29" customFormat="1" ht="73.5" customHeight="1" x14ac:dyDescent="0.15">
      <c r="B52" s="30">
        <f t="shared" si="1"/>
        <v>45</v>
      </c>
      <c r="C52" s="44"/>
      <c r="D52" s="92"/>
      <c r="E52" s="46"/>
      <c r="F52" s="48"/>
      <c r="G52" s="26">
        <f t="shared" si="5"/>
        <v>5</v>
      </c>
      <c r="H52" s="13" t="s">
        <v>53</v>
      </c>
      <c r="I52" s="66" t="s">
        <v>73</v>
      </c>
      <c r="J52" s="68"/>
      <c r="K52" s="21"/>
      <c r="M52" s="84" t="str">
        <f>IF(J52=$N$2,5,IF(J52=$N$3,4,IF(J52=$N$5,-4,"入力漏れ")))</f>
        <v>入力漏れ</v>
      </c>
    </row>
    <row r="53" spans="2:13" s="29" customFormat="1" ht="73.5" customHeight="1" x14ac:dyDescent="0.15">
      <c r="B53" s="30">
        <f t="shared" si="1"/>
        <v>46</v>
      </c>
      <c r="C53" s="44"/>
      <c r="D53" s="92"/>
      <c r="E53" s="46"/>
      <c r="F53" s="48"/>
      <c r="G53" s="26">
        <f t="shared" si="5"/>
        <v>6</v>
      </c>
      <c r="H53" s="13" t="s">
        <v>54</v>
      </c>
      <c r="I53" s="66" t="s">
        <v>73</v>
      </c>
      <c r="J53" s="68"/>
      <c r="K53" s="21"/>
      <c r="M53" s="84" t="str">
        <f>IF(J53=$N$2,5,IF(J53=$N$3,4,IF(J53=$N$5,-4,"入力漏れ")))</f>
        <v>入力漏れ</v>
      </c>
    </row>
    <row r="54" spans="2:13" s="29" customFormat="1" ht="62.25" customHeight="1" x14ac:dyDescent="0.15">
      <c r="B54" s="30">
        <f t="shared" si="1"/>
        <v>47</v>
      </c>
      <c r="C54" s="44"/>
      <c r="D54" s="92"/>
      <c r="E54" s="46"/>
      <c r="F54" s="48"/>
      <c r="G54" s="26">
        <f t="shared" si="5"/>
        <v>7</v>
      </c>
      <c r="H54" s="13" t="s">
        <v>55</v>
      </c>
      <c r="I54" s="81" t="s">
        <v>74</v>
      </c>
      <c r="J54" s="68"/>
      <c r="K54" s="21"/>
      <c r="M54" s="84" t="str">
        <f>IF(J54=$N$2,4,IF(J54=$N$3,3,IF(J54=$N$5,0,"入力漏れ")))</f>
        <v>入力漏れ</v>
      </c>
    </row>
    <row r="55" spans="2:13" s="29" customFormat="1" ht="42" customHeight="1" x14ac:dyDescent="0.15">
      <c r="B55" s="30">
        <f t="shared" si="1"/>
        <v>48</v>
      </c>
      <c r="C55" s="44"/>
      <c r="D55" s="92"/>
      <c r="E55" s="46"/>
      <c r="F55" s="48"/>
      <c r="G55" s="26">
        <f t="shared" si="5"/>
        <v>8</v>
      </c>
      <c r="H55" s="13" t="s">
        <v>50</v>
      </c>
      <c r="I55" s="66" t="s">
        <v>73</v>
      </c>
      <c r="J55" s="68"/>
      <c r="K55" s="21"/>
      <c r="M55" s="84" t="str">
        <f>IF(J55=$N$2,5,IF(J55=$N$3,4,IF(J55=$N$5,-4,"入力漏れ")))</f>
        <v>入力漏れ</v>
      </c>
    </row>
    <row r="56" spans="2:13" s="29" customFormat="1" ht="67.5" customHeight="1" x14ac:dyDescent="0.15">
      <c r="B56" s="30">
        <f t="shared" si="1"/>
        <v>49</v>
      </c>
      <c r="C56" s="49"/>
      <c r="D56" s="54"/>
      <c r="E56" s="50"/>
      <c r="F56" s="51"/>
      <c r="G56" s="26">
        <f t="shared" si="5"/>
        <v>9</v>
      </c>
      <c r="H56" s="53" t="s">
        <v>35</v>
      </c>
      <c r="I56" s="66" t="s">
        <v>73</v>
      </c>
      <c r="J56" s="68"/>
      <c r="K56" s="23"/>
      <c r="M56" s="84" t="str">
        <f>IF(J56=$N$2,5,IF(J56=$N$3,4,IF(J56=$N$5,-4,"入力漏れ")))</f>
        <v>入力漏れ</v>
      </c>
    </row>
    <row r="57" spans="2:13" s="29" customFormat="1" ht="79.5" customHeight="1" x14ac:dyDescent="0.15">
      <c r="B57" s="30">
        <f t="shared" si="1"/>
        <v>50</v>
      </c>
      <c r="C57" s="49"/>
      <c r="D57" s="52"/>
      <c r="E57" s="50"/>
      <c r="F57" s="51"/>
      <c r="G57" s="26">
        <f t="shared" si="5"/>
        <v>10</v>
      </c>
      <c r="H57" s="53" t="s">
        <v>36</v>
      </c>
      <c r="I57" s="67" t="s">
        <v>74</v>
      </c>
      <c r="J57" s="68"/>
      <c r="K57" s="23"/>
      <c r="M57" s="84" t="str">
        <f>IF(J57=$N$2,4,IF(J57=$N$3,3,IF(J57=$N$5,0,"入力漏れ")))</f>
        <v>入力漏れ</v>
      </c>
    </row>
    <row r="58" spans="2:13" s="29" customFormat="1" ht="75.75" customHeight="1" x14ac:dyDescent="0.15">
      <c r="B58" s="30">
        <f t="shared" si="1"/>
        <v>51</v>
      </c>
      <c r="C58" s="43">
        <v>6</v>
      </c>
      <c r="D58" s="87" t="s">
        <v>26</v>
      </c>
      <c r="E58" s="45"/>
      <c r="F58" s="47"/>
      <c r="G58" s="26">
        <v>1</v>
      </c>
      <c r="H58" s="37" t="s">
        <v>27</v>
      </c>
      <c r="I58" s="66" t="s">
        <v>73</v>
      </c>
      <c r="J58" s="68"/>
      <c r="K58" s="25"/>
      <c r="M58" s="84" t="str">
        <f>IF(J58=$N$2,5,IF(J58=$N$3,4,IF(J58=$N$5,-4,"入力漏れ")))</f>
        <v>入力漏れ</v>
      </c>
    </row>
    <row r="59" spans="2:13" s="29" customFormat="1" ht="68.25" customHeight="1" x14ac:dyDescent="0.15">
      <c r="B59" s="30">
        <f t="shared" si="1"/>
        <v>52</v>
      </c>
      <c r="C59" s="44"/>
      <c r="D59" s="92"/>
      <c r="E59" s="46"/>
      <c r="F59" s="48"/>
      <c r="G59" s="26">
        <f>+G58+1</f>
        <v>2</v>
      </c>
      <c r="H59" s="13" t="s">
        <v>28</v>
      </c>
      <c r="I59" s="67" t="s">
        <v>74</v>
      </c>
      <c r="J59" s="68"/>
      <c r="K59" s="21"/>
      <c r="M59" s="84" t="str">
        <f>IF(J59=$N$2,4,IF(J59=$N$3,3,IF(J59=$N$5,0,"入力漏れ")))</f>
        <v>入力漏れ</v>
      </c>
    </row>
    <row r="60" spans="2:13" s="29" customFormat="1" ht="82.5" customHeight="1" x14ac:dyDescent="0.15">
      <c r="B60" s="30">
        <f t="shared" si="1"/>
        <v>53</v>
      </c>
      <c r="C60" s="44"/>
      <c r="D60" s="92"/>
      <c r="E60" s="46"/>
      <c r="F60" s="48"/>
      <c r="G60" s="26">
        <f>+G59+1</f>
        <v>3</v>
      </c>
      <c r="H60" s="13" t="s">
        <v>43</v>
      </c>
      <c r="I60" s="67" t="s">
        <v>74</v>
      </c>
      <c r="J60" s="68"/>
      <c r="K60" s="21"/>
      <c r="M60" s="84" t="str">
        <f>IF(J60=$N$2,4,IF(J60=$N$3,3,IF(J60=$N$5,0,"入力漏れ")))</f>
        <v>入力漏れ</v>
      </c>
    </row>
    <row r="61" spans="2:13" s="29" customFormat="1" ht="57.75" customHeight="1" x14ac:dyDescent="0.15">
      <c r="B61" s="30">
        <f>+B60+1</f>
        <v>54</v>
      </c>
      <c r="C61" s="64">
        <v>7</v>
      </c>
      <c r="D61" s="87" t="s">
        <v>32</v>
      </c>
      <c r="E61" s="60"/>
      <c r="F61" s="62"/>
      <c r="G61" s="26">
        <v>1</v>
      </c>
      <c r="H61" s="37" t="s">
        <v>33</v>
      </c>
      <c r="I61" s="66" t="s">
        <v>73</v>
      </c>
      <c r="J61" s="68"/>
      <c r="K61" s="25"/>
      <c r="M61" s="84" t="str">
        <f>IF(J61=$N$2,5,IF(J61=$N$3,4,IF(J61=$N$5,-4,"入力漏れ")))</f>
        <v>入力漏れ</v>
      </c>
    </row>
    <row r="62" spans="2:13" s="29" customFormat="1" ht="53.25" customHeight="1" x14ac:dyDescent="0.15">
      <c r="B62" s="30">
        <f t="shared" si="1"/>
        <v>55</v>
      </c>
      <c r="C62" s="65"/>
      <c r="D62" s="91"/>
      <c r="E62" s="61"/>
      <c r="F62" s="63"/>
      <c r="G62" s="26">
        <f>+G61+1</f>
        <v>2</v>
      </c>
      <c r="H62" s="39" t="s">
        <v>34</v>
      </c>
      <c r="I62" s="67" t="s">
        <v>74</v>
      </c>
      <c r="J62" s="69"/>
      <c r="K62" s="22"/>
      <c r="M62" s="84" t="str">
        <f>IF(J62=$N$2,4,IF(J62=$N$3,3,IF(J62=$N$5,0,"入力漏れ")))</f>
        <v>入力漏れ</v>
      </c>
    </row>
    <row r="63" spans="2:13" ht="27" customHeight="1" x14ac:dyDescent="0.15">
      <c r="D63" s="76" t="s">
        <v>81</v>
      </c>
      <c r="E63" s="77"/>
      <c r="F63" s="76">
        <f>SUM(O2:O3)</f>
        <v>0</v>
      </c>
      <c r="G63" s="78" t="s">
        <v>82</v>
      </c>
      <c r="H63" s="79">
        <f>+W2</f>
        <v>13</v>
      </c>
      <c r="I63" s="72" t="s">
        <v>67</v>
      </c>
      <c r="J63" s="73">
        <f>SUM(R2:S6)</f>
        <v>0</v>
      </c>
      <c r="K63" s="74">
        <f>V6</f>
        <v>200</v>
      </c>
      <c r="M63" s="82">
        <f>SUM(M21:M62)</f>
        <v>0</v>
      </c>
    </row>
  </sheetData>
  <sheetProtection selectLockedCells="1" selectUnlockedCells="1"/>
  <autoFilter ref="B6:K62">
    <filterColumn colId="1" showButton="0"/>
    <filterColumn colId="2" showButton="0"/>
    <filterColumn colId="3" showButton="0"/>
    <filterColumn colId="5" showButton="0"/>
  </autoFilter>
  <mergeCells count="17">
    <mergeCell ref="C8:C20"/>
    <mergeCell ref="D8:D20"/>
    <mergeCell ref="E8:E20"/>
    <mergeCell ref="F8:F20"/>
    <mergeCell ref="G1:J1"/>
    <mergeCell ref="B3:C3"/>
    <mergeCell ref="C6:F6"/>
    <mergeCell ref="G6:H6"/>
    <mergeCell ref="D3:H3"/>
    <mergeCell ref="C21:C39"/>
    <mergeCell ref="D21:D39"/>
    <mergeCell ref="E21:E39"/>
    <mergeCell ref="F21:F39"/>
    <mergeCell ref="D61:D62"/>
    <mergeCell ref="D48:D55"/>
    <mergeCell ref="D43:D47"/>
    <mergeCell ref="D58:D60"/>
  </mergeCells>
  <phoneticPr fontId="3"/>
  <dataValidations count="1">
    <dataValidation type="list" allowBlank="1" showInputMessage="1" showErrorMessage="1" sqref="J8:J62">
      <formula1>$N$2:$N$6</formula1>
    </dataValidation>
  </dataValidations>
  <printOptions horizontalCentered="1"/>
  <pageMargins left="0.59055118110236227" right="0.31496062992125984" top="0.59055118110236227" bottom="0.43307086614173229" header="0.39370078740157483" footer="0.19685039370078741"/>
  <pageSetup paperSize="9" scale="72" fitToHeight="0" orientation="portrait" blackAndWhite="1" cellComments="asDisplayed" useFirstPageNumber="1" horizontalDpi="300" verticalDpi="300" r:id="rId1"/>
  <headerFooter alignWithMargins="0">
    <oddHeader>&amp;R別紙１</oddHeader>
    <oddFooter>&amp;C&amp;"Arial,標準"&amp;P/&amp;N</oddFooter>
  </headerFooter>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機能要件書</vt:lpstr>
      <vt:lpstr>機能要件書!Print_Area</vt:lpstr>
      <vt:lpstr>機能要件書!Print_Titles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今井潤</dc:creator>
  <cp:keywords/>
  <dc:description/>
  <cp:lastModifiedBy>髙橋伸行</cp:lastModifiedBy>
  <cp:revision>0</cp:revision>
  <cp:lastPrinted>2023-06-29T07:13:36Z</cp:lastPrinted>
  <dcterms:created xsi:type="dcterms:W3CDTF">1601-01-01T00:00:00Z</dcterms:created>
  <dcterms:modified xsi:type="dcterms:W3CDTF">2023-06-29T07:13:55Z</dcterms:modified>
  <cp:category/>
</cp:coreProperties>
</file>