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財政課\財政課\公会計\02_財務書類作業用フォルダ\R03\71_HP公表データ_R03\HP掲載用\01_一般会計等\03_附属明細書（一般会計等）\"/>
    </mc:Choice>
  </mc:AlternateContent>
  <bookViews>
    <workbookView xWindow="-4650" yWindow="-21720" windowWidth="38640" windowHeight="21240" tabRatio="882"/>
  </bookViews>
  <sheets>
    <sheet name="有形固定資産" sheetId="7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20" r:id="rId8"/>
    <sheet name="補助金（公表用） " sheetId="21" r:id="rId9"/>
    <sheet name="財源明細" sheetId="16" r:id="rId10"/>
    <sheet name="財源情報明細" sheetId="17" r:id="rId11"/>
    <sheet name="資金明細" sheetId="18" r:id="rId12"/>
    <sheet name="作成例" sheetId="19" state="hidden" r:id="rId13"/>
  </sheets>
  <externalReferences>
    <externalReference r:id="rId14"/>
  </externalReferences>
  <definedNames>
    <definedName name="_xlnm.Print_Area" localSheetId="7">引当金!$A$1:$H$16</definedName>
    <definedName name="_xlnm.Print_Area" localSheetId="2">基金!$B$1:$L$35</definedName>
    <definedName name="_xlnm.Print_Area" localSheetId="10">財源情報明細!$B$1:$I$10</definedName>
    <definedName name="_xlnm.Print_Area" localSheetId="9">財源明細!$A$1:$G$22</definedName>
    <definedName name="_xlnm.Print_Area" localSheetId="12">作成例!$A$1:$U$40</definedName>
    <definedName name="_xlnm.Print_Area" localSheetId="1">増減の明細!$B$1:$N$60</definedName>
    <definedName name="_xlnm.Print_Area" localSheetId="3">貸付金!$B$1:$I$21</definedName>
    <definedName name="_xlnm.Print_Area" localSheetId="5">'地方債（借入先別）'!$A$1:$L$19</definedName>
    <definedName name="_xlnm.Print_Area" localSheetId="6">'地方債（利率別など）'!$A$1:$L$18</definedName>
    <definedName name="_xlnm.Print_Area" localSheetId="8">'補助金（公表用） '!$A$1:$J$26</definedName>
    <definedName name="_xlnm.Print_Area" localSheetId="0">有形固定資産!$A$1:$M$51</definedName>
  </definedNames>
  <calcPr calcId="162913"/>
</workbook>
</file>

<file path=xl/calcChain.xml><?xml version="1.0" encoding="utf-8"?>
<calcChain xmlns="http://schemas.openxmlformats.org/spreadsheetml/2006/main">
  <c r="C15" i="12" l="1"/>
  <c r="C16" i="12"/>
  <c r="C17" i="12"/>
  <c r="C14" i="12"/>
  <c r="C8" i="12"/>
  <c r="C9" i="12"/>
  <c r="C10" i="12"/>
  <c r="C11" i="12"/>
  <c r="C12" i="12"/>
  <c r="C7" i="12"/>
  <c r="D42" i="7" l="1"/>
  <c r="E42" i="7"/>
  <c r="F42" i="7"/>
  <c r="G42" i="7"/>
  <c r="H42" i="7"/>
  <c r="I42" i="7"/>
  <c r="J42" i="7"/>
  <c r="K42" i="7"/>
  <c r="H32" i="7"/>
  <c r="G7" i="20" l="1"/>
  <c r="C15" i="20"/>
  <c r="B11" i="13"/>
  <c r="B5" i="13"/>
  <c r="C26" i="11"/>
  <c r="G21" i="8" l="1"/>
  <c r="G11" i="8"/>
  <c r="G12" i="8"/>
  <c r="G13" i="8"/>
  <c r="G14" i="8"/>
  <c r="G15" i="8"/>
  <c r="G16" i="8"/>
  <c r="G17" i="8"/>
  <c r="G18" i="8"/>
  <c r="G19" i="8"/>
  <c r="G20" i="8"/>
  <c r="G10" i="8"/>
  <c r="K41" i="7"/>
  <c r="F15" i="20" l="1"/>
  <c r="E15" i="20" l="1"/>
  <c r="G11" i="20"/>
  <c r="G14" i="20"/>
  <c r="G9" i="20"/>
  <c r="D15" i="20"/>
  <c r="G15" i="20" l="1"/>
  <c r="H35" i="8" l="1"/>
  <c r="D60" i="8" l="1"/>
  <c r="F19" i="7"/>
  <c r="G32" i="7"/>
  <c r="G25" i="7"/>
  <c r="J25" i="7" s="1"/>
  <c r="G21" i="7"/>
  <c r="G18" i="7"/>
  <c r="J18" i="7" s="1"/>
  <c r="G13" i="7"/>
  <c r="J13" i="7" s="1"/>
  <c r="G10" i="7"/>
  <c r="J10" i="7" s="1"/>
  <c r="G14" i="7"/>
  <c r="G11" i="7"/>
  <c r="J11" i="7" s="1"/>
  <c r="E32" i="7"/>
  <c r="I32" i="7"/>
  <c r="K32" i="7" s="1"/>
  <c r="D32" i="7"/>
  <c r="K33" i="7"/>
  <c r="K34" i="7"/>
  <c r="K37" i="7"/>
  <c r="K38" i="7"/>
  <c r="K39" i="7"/>
  <c r="K40" i="7"/>
  <c r="K43" i="7"/>
  <c r="K44" i="7"/>
  <c r="K45" i="7"/>
  <c r="K47" i="7"/>
  <c r="K48" i="7"/>
  <c r="G23" i="7"/>
  <c r="J23" i="7" s="1"/>
  <c r="G12" i="7"/>
  <c r="G15" i="7"/>
  <c r="G16" i="7"/>
  <c r="J16" i="7" s="1"/>
  <c r="G17" i="7"/>
  <c r="J17" i="7" s="1"/>
  <c r="H19" i="7"/>
  <c r="D9" i="7"/>
  <c r="J32" i="7" l="1"/>
  <c r="I49" i="7"/>
  <c r="H49" i="7"/>
  <c r="G49" i="7"/>
  <c r="K35" i="7"/>
  <c r="K36" i="7"/>
  <c r="F32" i="7"/>
  <c r="F49" i="7" s="1"/>
  <c r="K46" i="7"/>
  <c r="E49" i="7"/>
  <c r="D49" i="7"/>
  <c r="I19" i="7"/>
  <c r="I9" i="7"/>
  <c r="I26" i="7" s="1"/>
  <c r="J21" i="7"/>
  <c r="H9" i="7"/>
  <c r="H26" i="7" s="1"/>
  <c r="J15" i="7"/>
  <c r="J14" i="7"/>
  <c r="J12" i="7"/>
  <c r="F9" i="7"/>
  <c r="F26" i="7" s="1"/>
  <c r="G24" i="7"/>
  <c r="J24" i="7" s="1"/>
  <c r="E19" i="7"/>
  <c r="G22" i="7"/>
  <c r="J22" i="7" s="1"/>
  <c r="G20" i="7"/>
  <c r="J20" i="7" s="1"/>
  <c r="E9" i="7"/>
  <c r="D19" i="7"/>
  <c r="D26" i="7" s="1"/>
  <c r="G9" i="7"/>
  <c r="E26" i="7" l="1"/>
  <c r="G19" i="7"/>
  <c r="G26" i="7" s="1"/>
  <c r="J9" i="7"/>
  <c r="J49" i="7"/>
  <c r="K49" i="7" s="1"/>
  <c r="J19" i="7"/>
  <c r="J26" i="7" l="1"/>
  <c r="H52" i="8"/>
  <c r="H49" i="8"/>
  <c r="H46" i="8"/>
  <c r="H41" i="8"/>
  <c r="H40" i="8"/>
  <c r="H34" i="8"/>
  <c r="H32" i="8"/>
  <c r="H38" i="8"/>
  <c r="H30" i="8"/>
  <c r="H27" i="8"/>
  <c r="H33" i="8"/>
  <c r="H29" i="8"/>
  <c r="H51" i="8"/>
  <c r="H54" i="8"/>
  <c r="H55" i="8"/>
  <c r="H56" i="8"/>
  <c r="H47" i="8"/>
  <c r="H28" i="8"/>
  <c r="H42" i="8"/>
  <c r="H45" i="8"/>
  <c r="H50" i="8"/>
  <c r="H44" i="8"/>
  <c r="H31" i="8"/>
  <c r="H37" i="8"/>
  <c r="H39" i="8"/>
  <c r="H53" i="8"/>
  <c r="H48" i="8"/>
  <c r="H43" i="8"/>
  <c r="H36" i="8"/>
  <c r="H59" i="8"/>
  <c r="H58" i="8"/>
  <c r="H57" i="8"/>
  <c r="H26" i="8"/>
  <c r="H25" i="8"/>
  <c r="L18" i="12"/>
  <c r="K18" i="12"/>
  <c r="J18" i="12"/>
  <c r="I18" i="12"/>
  <c r="H18" i="12" l="1"/>
  <c r="G18" i="12"/>
  <c r="F18" i="12"/>
  <c r="E18" i="12"/>
  <c r="D18" i="12"/>
  <c r="G23" i="21"/>
  <c r="G9" i="21"/>
  <c r="C18" i="12" l="1"/>
  <c r="G25" i="21"/>
  <c r="F16" i="16" l="1"/>
  <c r="F15" i="16"/>
  <c r="F13" i="16"/>
  <c r="F12" i="16"/>
  <c r="F10" i="16"/>
  <c r="F9" i="16"/>
  <c r="F8" i="16"/>
  <c r="F7" i="16"/>
  <c r="F6" i="16"/>
  <c r="F5" i="16"/>
  <c r="D7" i="17"/>
  <c r="H9" i="17"/>
  <c r="F14" i="16" l="1"/>
  <c r="F11" i="16"/>
  <c r="F17" i="16"/>
  <c r="F18" i="16" s="1"/>
  <c r="F19" i="16" s="1"/>
  <c r="G9" i="17"/>
  <c r="D6" i="17"/>
  <c r="F9" i="17"/>
  <c r="D5" i="17"/>
  <c r="E9" i="17"/>
  <c r="D9" i="17" l="1"/>
  <c r="I33" i="9"/>
  <c r="H31" i="9"/>
  <c r="H9" i="9" l="1"/>
  <c r="H8" i="9"/>
  <c r="H7" i="9"/>
  <c r="H6" i="9"/>
  <c r="H32" i="9"/>
  <c r="D33" i="9"/>
  <c r="F33" i="9"/>
  <c r="G33" i="9"/>
  <c r="C7" i="18"/>
  <c r="D26" i="11" l="1"/>
  <c r="H26" i="11"/>
  <c r="H27" i="11" s="1"/>
  <c r="G26" i="11"/>
  <c r="G27" i="11" s="1"/>
  <c r="H10" i="11"/>
  <c r="G10" i="11"/>
  <c r="D10" i="11"/>
  <c r="C10" i="11"/>
  <c r="G20" i="10"/>
  <c r="F20" i="10"/>
  <c r="E20" i="10"/>
  <c r="D20" i="10"/>
  <c r="E33" i="9"/>
  <c r="M60" i="8"/>
  <c r="K60" i="8"/>
  <c r="H60" i="8"/>
  <c r="F60" i="8"/>
  <c r="E60" i="8"/>
  <c r="L21" i="8"/>
  <c r="K21" i="8"/>
  <c r="H21" i="8"/>
  <c r="F21" i="8"/>
  <c r="E21" i="8"/>
  <c r="D21" i="8"/>
  <c r="D27" i="11" l="1"/>
  <c r="C27" i="11"/>
  <c r="H17" i="10"/>
  <c r="H18" i="10"/>
  <c r="H16" i="10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5" i="9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25" i="8"/>
  <c r="H20" i="10" l="1"/>
  <c r="G60" i="8"/>
  <c r="L60" i="8"/>
  <c r="H33" i="9"/>
  <c r="J60" i="8" l="1"/>
  <c r="I10" i="8" l="1"/>
  <c r="J21" i="8" l="1"/>
</calcChain>
</file>

<file path=xl/sharedStrings.xml><?xml version="1.0" encoding="utf-8"?>
<sst xmlns="http://schemas.openxmlformats.org/spreadsheetml/2006/main" count="514" uniqueCount="383">
  <si>
    <t>金額</t>
    <rPh sb="0" eb="2">
      <t>キンガク</t>
    </rPh>
    <phoneticPr fontId="4"/>
  </si>
  <si>
    <t>その他</t>
    <rPh sb="2" eb="3">
      <t>タ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</si>
  <si>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</si>
  <si>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</si>
  <si>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</si>
  <si>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</si>
  <si>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</si>
  <si>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</si>
  <si>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人件費</t>
    <rPh sb="0" eb="3">
      <t>ジンケンヒ</t>
    </rPh>
    <phoneticPr fontId="4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</si>
  <si>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4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</si>
  <si>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</si>
  <si>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4"/>
  </si>
  <si>
    <t>物件費等</t>
    <rPh sb="0" eb="3">
      <t>ブッケンヒ</t>
    </rPh>
    <rPh sb="3" eb="4">
      <t>ナド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</si>
  <si>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</si>
  <si>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5">
      <t>ホシュウヒ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</si>
  <si>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</si>
  <si>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支払利息</t>
    <rPh sb="0" eb="2">
      <t>シハライ</t>
    </rPh>
    <rPh sb="2" eb="4">
      <t>リソク</t>
    </rPh>
    <phoneticPr fontId="4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</si>
  <si>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4"/>
  </si>
  <si>
    <t>移転費用</t>
    <rPh sb="0" eb="2">
      <t>イテン</t>
    </rPh>
    <rPh sb="2" eb="4">
      <t>ヒヨウ</t>
    </rPh>
    <phoneticPr fontId="4"/>
  </si>
  <si>
    <t>補助金等</t>
    <rPh sb="0" eb="4">
      <t>ホジョキンナド</t>
    </rPh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</si>
  <si>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</si>
  <si>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4"/>
  </si>
  <si>
    <t>経常収益</t>
    <rPh sb="0" eb="2">
      <t>ケイジョウ</t>
    </rPh>
    <rPh sb="2" eb="4">
      <t>シュウエキ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</si>
  <si>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</si>
  <si>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</si>
  <si>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臨時損失</t>
    <rPh sb="0" eb="2">
      <t>リンジ</t>
    </rPh>
    <rPh sb="2" eb="4">
      <t>ソンシツ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</si>
  <si>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</si>
  <si>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4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</si>
  <si>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4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</si>
  <si>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4"/>
  </si>
  <si>
    <t>臨時利益</t>
    <rPh sb="0" eb="2">
      <t>リンジ</t>
    </rPh>
    <rPh sb="2" eb="4">
      <t>リエキ</t>
    </rPh>
    <phoneticPr fontId="4"/>
  </si>
  <si>
    <t>資産売却益</t>
    <rPh sb="0" eb="2">
      <t>シサン</t>
    </rPh>
    <rPh sb="2" eb="5">
      <t>バイキャクエキ</t>
    </rPh>
    <phoneticPr fontId="4"/>
  </si>
  <si>
    <t>純行政コスト</t>
    <rPh sb="0" eb="1">
      <t>ジュン</t>
    </rPh>
    <rPh sb="1" eb="3">
      <t>ギョウセイ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</si>
  <si>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</si>
  <si>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</si>
  <si>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</si>
  <si>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その他の業務費用</t>
    <rPh sb="2" eb="3">
      <t>タ</t>
    </rPh>
    <rPh sb="4" eb="6">
      <t>ギョウム</t>
    </rPh>
    <rPh sb="6" eb="8">
      <t>ヒヨウ</t>
    </rPh>
    <phoneticPr fontId="4"/>
  </si>
  <si>
    <t>附属明細書</t>
    <rPh sb="0" eb="2">
      <t>フゾク</t>
    </rPh>
    <rPh sb="2" eb="5">
      <t>メイサイショ</t>
    </rPh>
    <phoneticPr fontId="19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</si>
  <si>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9"/>
  </si>
  <si>
    <t>（１）資産項目の明細</t>
    <rPh sb="3" eb="5">
      <t>シサン</t>
    </rPh>
    <rPh sb="5" eb="7">
      <t>コウモク</t>
    </rPh>
    <rPh sb="8" eb="10">
      <t>メイサイ</t>
    </rPh>
    <phoneticPr fontId="1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</si>
  <si>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9"/>
  </si>
  <si>
    <t>区分</t>
    <rPh sb="0" eb="2">
      <t>クブン</t>
    </rPh>
    <phoneticPr fontId="1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</si>
  <si>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</si>
  <si>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</si>
  <si>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</si>
  <si>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</si>
  <si>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</si>
  <si>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</si>
  <si>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9"/>
  </si>
  <si>
    <t xml:space="preserve"> 事業用資産</t>
    <rPh sb="1" eb="4">
      <t>ジギョウヨウ</t>
    </rPh>
    <rPh sb="4" eb="6">
      <t>シサン</t>
    </rPh>
    <phoneticPr fontId="19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</si>
  <si>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</si>
  <si>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9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</si>
  <si>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</si>
  <si>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</si>
  <si>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9"/>
  </si>
  <si>
    <t>　　浮標等</t>
    <rPh sb="2" eb="4">
      <t>フヒョウ</t>
    </rPh>
    <rPh sb="4" eb="5">
      <t>ナド</t>
    </rPh>
    <phoneticPr fontId="19"/>
  </si>
  <si>
    <t>　　航空機</t>
    <rPh sb="2" eb="5">
      <t>コウクウキ</t>
    </rPh>
    <phoneticPr fontId="19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</si>
  <si>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</si>
  <si>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9"/>
  </si>
  <si>
    <t xml:space="preserve"> インフラ資産</t>
    <rPh sb="5" eb="7">
      <t>シサン</t>
    </rPh>
    <phoneticPr fontId="19"/>
  </si>
  <si>
    <t>　　土地</t>
    <rPh sb="2" eb="4">
      <t>トチ</t>
    </rPh>
    <phoneticPr fontId="4"/>
  </si>
  <si>
    <t>　　建物</t>
    <rPh sb="2" eb="4">
      <t>タテモノ</t>
    </rPh>
    <phoneticPr fontId="19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</si>
  <si>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</si>
  <si>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</si>
  <si>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9"/>
  </si>
  <si>
    <t>福祉</t>
    <rPh sb="0" eb="2">
      <t>フクシ</t>
    </rPh>
    <phoneticPr fontId="19"/>
  </si>
  <si>
    <t>環境衛生</t>
    <rPh sb="0" eb="2">
      <t>カンキョウ</t>
    </rPh>
    <rPh sb="2" eb="4">
      <t>エイセイ</t>
    </rPh>
    <phoneticPr fontId="19"/>
  </si>
  <si>
    <t>産業振興</t>
    <rPh sb="0" eb="2">
      <t>サンギョウ</t>
    </rPh>
    <rPh sb="2" eb="4">
      <t>シンコウ</t>
    </rPh>
    <phoneticPr fontId="19"/>
  </si>
  <si>
    <t>消防</t>
    <rPh sb="0" eb="2">
      <t>ショウボウ</t>
    </rPh>
    <phoneticPr fontId="19"/>
  </si>
  <si>
    <t>総務</t>
    <rPh sb="0" eb="2">
      <t>ソウム</t>
    </rPh>
    <phoneticPr fontId="19"/>
  </si>
  <si>
    <t>合計</t>
    <rPh sb="0" eb="2">
      <t>ゴウケイ</t>
    </rPh>
    <phoneticPr fontId="19"/>
  </si>
  <si>
    <t>③投資及び出資金の明細</t>
    <phoneticPr fontId="19"/>
  </si>
  <si>
    <t>市場価格のあるもの</t>
    <rPh sb="0" eb="2">
      <t>シジョウ</t>
    </rPh>
    <rPh sb="2" eb="4">
      <t>カカク</t>
    </rPh>
    <phoneticPr fontId="19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</si>
  <si>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</si>
  <si>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</si>
  <si>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 xml:space="preserve">
時価単価
（B）</t>
    <rPh sb="1" eb="3">
      <t>ジカ</t>
    </rPh>
    <rPh sb="3" eb="5">
      <t>タンカ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</si>
  <si>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</si>
  <si>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 xml:space="preserve">
取得単価
（D)</t>
    <rPh sb="1" eb="3">
      <t>シュトク</t>
    </rPh>
    <rPh sb="3" eb="5">
      <t>タンカ</t>
    </rPh>
    <phoneticPr fontId="4"/>
  </si>
  <si>
    <t>取得原価
（A）×（D)
（E)</t>
    <rPh sb="0" eb="2">
      <t>シュトク</t>
    </rPh>
    <rPh sb="2" eb="4">
      <t>ゲンカ</t>
    </rPh>
    <phoneticPr fontId="19"/>
  </si>
  <si>
    <t>評価差額
（C）－（E)
（F)</t>
    <rPh sb="0" eb="2">
      <t>ヒョウカ</t>
    </rPh>
    <rPh sb="2" eb="4">
      <t>サガク</t>
    </rPh>
    <phoneticPr fontId="19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</si>
  <si>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9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</si>
  <si>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</si>
  <si>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</si>
  <si>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</si>
  <si>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</si>
  <si>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</si>
  <si>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</si>
  <si>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</si>
  <si>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9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</si>
  <si>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9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</si>
  <si>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</si>
  <si>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9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</si>
  <si>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9"/>
  </si>
  <si>
    <t>種類</t>
    <rPh sb="0" eb="2">
      <t>シュルイ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</si>
  <si>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</si>
  <si>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④基金の明細</t>
    <phoneticPr fontId="19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</si>
  <si>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</si>
  <si>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</si>
  <si>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9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</si>
  <si>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9"/>
  </si>
  <si>
    <t>地方公営事業</t>
    <rPh sb="0" eb="2">
      <t>チホウ</t>
    </rPh>
    <rPh sb="2" eb="4">
      <t>コウエイ</t>
    </rPh>
    <rPh sb="4" eb="6">
      <t>ジギョウ</t>
    </rPh>
    <phoneticPr fontId="19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</si>
  <si>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</si>
  <si>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9"/>
  </si>
  <si>
    <t>地方三公社</t>
    <rPh sb="0" eb="2">
      <t>チホウ</t>
    </rPh>
    <rPh sb="2" eb="5">
      <t>サンコウシャ</t>
    </rPh>
    <phoneticPr fontId="19"/>
  </si>
  <si>
    <t>第三セクター等</t>
    <rPh sb="0" eb="1">
      <t>ダイ</t>
    </rPh>
    <rPh sb="1" eb="2">
      <t>サン</t>
    </rPh>
    <rPh sb="6" eb="7">
      <t>ナド</t>
    </rPh>
    <phoneticPr fontId="19"/>
  </si>
  <si>
    <t>その他の貸付金</t>
    <rPh sb="2" eb="3">
      <t>タ</t>
    </rPh>
    <rPh sb="4" eb="7">
      <t>カシツケキン</t>
    </rPh>
    <phoneticPr fontId="19"/>
  </si>
  <si>
    <t>⑤貸付金の明細</t>
    <phoneticPr fontId="19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</si>
  <si>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9"/>
  </si>
  <si>
    <t>⑦未収金の明細</t>
    <rPh sb="1" eb="4">
      <t>ミシュウキン</t>
    </rPh>
    <rPh sb="5" eb="7">
      <t>メイサイ</t>
    </rPh>
    <phoneticPr fontId="19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</si>
  <si>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</si>
  <si>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</si>
  <si>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</si>
  <si>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</si>
  <si>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小計</t>
    <rPh sb="0" eb="2">
      <t>ショウケイ</t>
    </rPh>
    <phoneticPr fontId="19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</si>
  <si>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</si>
  <si>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9"/>
  </si>
  <si>
    <t>その他の未収金</t>
    <rPh sb="2" eb="3">
      <t>タ</t>
    </rPh>
    <rPh sb="4" eb="7">
      <t>ミシュウキン</t>
    </rPh>
    <phoneticPr fontId="19"/>
  </si>
  <si>
    <t>（２）負債項目の明細</t>
    <rPh sb="3" eb="5">
      <t>フサイ</t>
    </rPh>
    <rPh sb="5" eb="7">
      <t>コウモク</t>
    </rPh>
    <rPh sb="8" eb="10">
      <t>メイサイ</t>
    </rPh>
    <phoneticPr fontId="19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</si>
  <si>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9"/>
  </si>
  <si>
    <t>地方債残高</t>
    <rPh sb="0" eb="3">
      <t>チホウサイ</t>
    </rPh>
    <rPh sb="3" eb="5">
      <t>ザンダカ</t>
    </rPh>
    <phoneticPr fontId="32"/>
  </si>
  <si>
    <t>政府資金</t>
    <rPh sb="0" eb="2">
      <t>セイフ</t>
    </rPh>
    <rPh sb="2" eb="4">
      <t>シキン</t>
    </rPh>
    <phoneticPr fontId="3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</si>
  <si>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2"/>
  </si>
  <si>
    <t>市中銀行</t>
    <rPh sb="0" eb="2">
      <t>シチュウ</t>
    </rPh>
    <rPh sb="2" eb="4">
      <t>ギンコウ</t>
    </rPh>
    <phoneticPr fontId="32"/>
  </si>
  <si>
    <t>その他の
金融機関</t>
    <rPh sb="2" eb="3">
      <t>タ</t>
    </rPh>
    <rPh sb="5" eb="7">
      <t>キンユウ</t>
    </rPh>
    <rPh sb="7" eb="9">
      <t>キカン</t>
    </rPh>
    <phoneticPr fontId="32"/>
  </si>
  <si>
    <t>市場公募債</t>
    <rPh sb="0" eb="2">
      <t>シジョウ</t>
    </rPh>
    <rPh sb="2" eb="5">
      <t>コウボサイ</t>
    </rPh>
    <phoneticPr fontId="32"/>
  </si>
  <si>
    <t>その他</t>
    <rPh sb="2" eb="3">
      <t>タ</t>
    </rPh>
    <phoneticPr fontId="32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</si>
  <si>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</si>
  <si>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</si>
  <si>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9"/>
  </si>
  <si>
    <t>　　一般公共事業</t>
    <rPh sb="2" eb="4">
      <t>イッパン</t>
    </rPh>
    <rPh sb="4" eb="6">
      <t>コウキョウ</t>
    </rPh>
    <rPh sb="6" eb="8">
      <t>ジギョウ</t>
    </rPh>
    <phoneticPr fontId="19"/>
  </si>
  <si>
    <t>　　公営住宅建設</t>
    <rPh sb="2" eb="4">
      <t>コウエイ</t>
    </rPh>
    <rPh sb="4" eb="6">
      <t>ジュウタク</t>
    </rPh>
    <rPh sb="6" eb="8">
      <t>ケンセツ</t>
    </rPh>
    <phoneticPr fontId="19"/>
  </si>
  <si>
    <t>　　災害復旧</t>
    <rPh sb="2" eb="4">
      <t>サイガイ</t>
    </rPh>
    <rPh sb="4" eb="6">
      <t>フッキュウ</t>
    </rPh>
    <phoneticPr fontId="19"/>
  </si>
  <si>
    <t>　　教育・福祉施設</t>
    <rPh sb="2" eb="4">
      <t>キョウイク</t>
    </rPh>
    <rPh sb="5" eb="7">
      <t>フクシ</t>
    </rPh>
    <rPh sb="7" eb="9">
      <t>シセツ</t>
    </rPh>
    <phoneticPr fontId="19"/>
  </si>
  <si>
    <t>　　一般単独事業</t>
    <rPh sb="2" eb="4">
      <t>イッパン</t>
    </rPh>
    <rPh sb="4" eb="6">
      <t>タンドク</t>
    </rPh>
    <rPh sb="6" eb="8">
      <t>ジギョウ</t>
    </rPh>
    <phoneticPr fontId="19"/>
  </si>
  <si>
    <t>　　その他</t>
    <rPh sb="4" eb="5">
      <t>ホカ</t>
    </rPh>
    <phoneticPr fontId="19"/>
  </si>
  <si>
    <t>【特別分】</t>
    <rPh sb="1" eb="3">
      <t>トクベツ</t>
    </rPh>
    <rPh sb="3" eb="4">
      <t>ブン</t>
    </rPh>
    <phoneticPr fontId="1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</si>
  <si>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3"/>
  </si>
  <si>
    <t>　　減税補てん債</t>
    <rPh sb="2" eb="4">
      <t>ゲンゼイ</t>
    </rPh>
    <rPh sb="4" eb="5">
      <t>ホ</t>
    </rPh>
    <rPh sb="7" eb="8">
      <t>サイ</t>
    </rPh>
    <phoneticPr fontId="33"/>
  </si>
  <si>
    <t>　　退職手当債</t>
    <rPh sb="2" eb="4">
      <t>タイショク</t>
    </rPh>
    <rPh sb="4" eb="6">
      <t>テアテ</t>
    </rPh>
    <rPh sb="6" eb="7">
      <t>サイ</t>
    </rPh>
    <phoneticPr fontId="33"/>
  </si>
  <si>
    <t>　　その他</t>
    <rPh sb="4" eb="5">
      <t>タ</t>
    </rPh>
    <phoneticPr fontId="3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</si>
  <si>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</si>
  <si>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32"/>
  </si>
  <si>
    <t>1.5％超
2.0％以下</t>
    <rPh sb="4" eb="5">
      <t>チョウ</t>
    </rPh>
    <rPh sb="10" eb="12">
      <t>イカ</t>
    </rPh>
    <phoneticPr fontId="32"/>
  </si>
  <si>
    <t>2.0％超
2.5％以下</t>
    <rPh sb="4" eb="5">
      <t>チョウ</t>
    </rPh>
    <rPh sb="10" eb="12">
      <t>イカ</t>
    </rPh>
    <phoneticPr fontId="32"/>
  </si>
  <si>
    <t>2.5％超
3.0％以下</t>
    <rPh sb="4" eb="5">
      <t>チョウ</t>
    </rPh>
    <rPh sb="10" eb="12">
      <t>イカ</t>
    </rPh>
    <phoneticPr fontId="32"/>
  </si>
  <si>
    <t>3.0％超
3.5％以下</t>
    <rPh sb="4" eb="5">
      <t>チョウ</t>
    </rPh>
    <rPh sb="10" eb="12">
      <t>イカ</t>
    </rPh>
    <phoneticPr fontId="32"/>
  </si>
  <si>
    <t>3.5％超
4.0％以下</t>
    <rPh sb="4" eb="5">
      <t>チョウ</t>
    </rPh>
    <rPh sb="10" eb="12">
      <t>イカ</t>
    </rPh>
    <phoneticPr fontId="32"/>
  </si>
  <si>
    <t>4.0％超</t>
    <rPh sb="4" eb="5">
      <t>チョウ</t>
    </rPh>
    <phoneticPr fontId="3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</si>
  <si>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</si>
  <si>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</si>
  <si>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</si>
  <si>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</si>
  <si>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</si>
  <si>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</si>
  <si>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</si>
  <si>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</si>
  <si>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</si>
  <si>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</si>
  <si>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</si>
  <si>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</si>
  <si>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2"/>
  </si>
  <si>
    <t>契約条項の概要</t>
    <rPh sb="0" eb="2">
      <t>ケイヤク</t>
    </rPh>
    <rPh sb="2" eb="4">
      <t>ジョウコウ</t>
    </rPh>
    <rPh sb="5" eb="7">
      <t>ガイヨウ</t>
    </rPh>
    <phoneticPr fontId="32"/>
  </si>
  <si>
    <t>（単位：　　）</t>
    <phoneticPr fontId="4"/>
  </si>
  <si>
    <t>⑤引当金の明細</t>
    <rPh sb="1" eb="4">
      <t>ヒキアテキン</t>
    </rPh>
    <rPh sb="5" eb="7">
      <t>メイサイ</t>
    </rPh>
    <phoneticPr fontId="19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</si>
  <si>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</si>
  <si>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</si>
  <si>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</si>
  <si>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</si>
  <si>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</si>
  <si>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9"/>
  </si>
  <si>
    <t>その他</t>
    <rPh sb="2" eb="3">
      <t>タ</t>
    </rPh>
    <phoneticPr fontId="19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</si>
  <si>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9"/>
  </si>
  <si>
    <t>（１）補助金等の明細</t>
    <rPh sb="3" eb="7">
      <t>ホジョキンナド</t>
    </rPh>
    <rPh sb="8" eb="10">
      <t>メイサイ</t>
    </rPh>
    <phoneticPr fontId="19"/>
  </si>
  <si>
    <t>名称</t>
    <rPh sb="0" eb="2">
      <t>メイショウ</t>
    </rPh>
    <phoneticPr fontId="19"/>
  </si>
  <si>
    <t>相手先</t>
    <rPh sb="0" eb="3">
      <t>アイテサキ</t>
    </rPh>
    <phoneticPr fontId="19"/>
  </si>
  <si>
    <t>金額</t>
    <rPh sb="0" eb="2">
      <t>キンガク</t>
    </rPh>
    <phoneticPr fontId="19"/>
  </si>
  <si>
    <t>支出目的</t>
    <rPh sb="0" eb="2">
      <t>シシュツ</t>
    </rPh>
    <rPh sb="2" eb="4">
      <t>モクテキ</t>
    </rPh>
    <phoneticPr fontId="19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</si>
  <si>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9"/>
  </si>
  <si>
    <t>計</t>
    <rPh sb="0" eb="1">
      <t>ケイ</t>
    </rPh>
    <phoneticPr fontId="19"/>
  </si>
  <si>
    <t>その他の補助金等</t>
    <rPh sb="2" eb="3">
      <t>タ</t>
    </rPh>
    <rPh sb="4" eb="7">
      <t>ホジョキン</t>
    </rPh>
    <rPh sb="7" eb="8">
      <t>ナド</t>
    </rPh>
    <phoneticPr fontId="19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</si>
  <si>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9"/>
  </si>
  <si>
    <t>（１）財源の明細</t>
    <rPh sb="3" eb="5">
      <t>ザイゲン</t>
    </rPh>
    <rPh sb="6" eb="8">
      <t>メイサイ</t>
    </rPh>
    <phoneticPr fontId="19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</si>
  <si>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</si>
  <si>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</si>
  <si>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</si>
  <si>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</si>
  <si>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</si>
  <si>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・・・・</t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</si>
  <si>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</si>
  <si>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9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</si>
  <si>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</si>
  <si>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</si>
  <si>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9"/>
  </si>
  <si>
    <t>特別会計</t>
    <rPh sb="0" eb="2">
      <t>トクベツ</t>
    </rPh>
    <rPh sb="2" eb="4">
      <t>カイケイ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</si>
  <si>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19"/>
  </si>
  <si>
    <t>内訳</t>
    <rPh sb="0" eb="2">
      <t>ウチワケ</t>
    </rPh>
    <phoneticPr fontId="19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</si>
  <si>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9"/>
  </si>
  <si>
    <t>地方債</t>
    <rPh sb="0" eb="3">
      <t>チホウサイ</t>
    </rPh>
    <phoneticPr fontId="19"/>
  </si>
  <si>
    <t>税収等</t>
    <rPh sb="0" eb="3">
      <t>ゼイシュウナド</t>
    </rPh>
    <phoneticPr fontId="19"/>
  </si>
  <si>
    <t>その他</t>
    <rPh sb="2" eb="3">
      <t>ホカ</t>
    </rPh>
    <phoneticPr fontId="19"/>
  </si>
  <si>
    <t>純行政コスト</t>
    <rPh sb="0" eb="1">
      <t>ジュン</t>
    </rPh>
    <rPh sb="1" eb="3">
      <t>ギョウセイ</t>
    </rPh>
    <phoneticPr fontId="19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</si>
  <si>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9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</si>
  <si>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9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</si>
  <si>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9"/>
  </si>
  <si>
    <t>（１）資金の明細</t>
    <rPh sb="3" eb="5">
      <t>シキン</t>
    </rPh>
    <rPh sb="6" eb="8">
      <t>メイサイ</t>
    </rPh>
    <phoneticPr fontId="19"/>
  </si>
  <si>
    <t>＜作成例＞</t>
    <rPh sb="1" eb="3">
      <t>サクセイ</t>
    </rPh>
    <rPh sb="3" eb="4">
      <t>レイ</t>
    </rPh>
    <phoneticPr fontId="4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</si>
  <si>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</si>
  <si>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</si>
  <si>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</si>
  <si>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</si>
  <si>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</si>
  <si>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</si>
  <si>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　行政コスト計算書に係る行政目的別の明細</t>
    <phoneticPr fontId="4"/>
  </si>
  <si>
    <t>経常費用</t>
    <phoneticPr fontId="4"/>
  </si>
  <si>
    <t>業務費用</t>
    <phoneticPr fontId="4"/>
  </si>
  <si>
    <t>その他</t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</si>
  <si>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9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</si>
  <si>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9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</si>
  <si>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9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</si>
  <si>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9"/>
  </si>
  <si>
    <t>現金預金</t>
    <rPh sb="0" eb="2">
      <t>ゲンキン</t>
    </rPh>
    <rPh sb="2" eb="4">
      <t>ヨキン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</si>
  <si>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</si>
  <si>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分担金・負担金</t>
    <rPh sb="0" eb="3">
      <t>ブンタンキン</t>
    </rPh>
    <rPh sb="4" eb="7">
      <t>フタンキン</t>
    </rPh>
    <phoneticPr fontId="4"/>
  </si>
  <si>
    <t>その他</t>
    <rPh sb="2" eb="3">
      <t>タ</t>
    </rPh>
    <phoneticPr fontId="4"/>
  </si>
  <si>
    <t>固定負債</t>
    <rPh sb="0" eb="2">
      <t>コテイ</t>
    </rPh>
    <rPh sb="2" eb="4">
      <t>フサイ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</si>
  <si>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</si>
  <si>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流動負債</t>
    <rPh sb="0" eb="2">
      <t>リュウドウ</t>
    </rPh>
    <rPh sb="2" eb="4">
      <t>フサイ</t>
    </rPh>
    <phoneticPr fontId="4"/>
  </si>
  <si>
    <t>賞与等引当金</t>
    <rPh sb="0" eb="3">
      <t>ショウヨトウ</t>
    </rPh>
    <rPh sb="3" eb="5">
      <t>ヒキアテ</t>
    </rPh>
    <rPh sb="5" eb="6">
      <t>キン</t>
    </rPh>
    <phoneticPr fontId="4"/>
  </si>
  <si>
    <t>該当なし</t>
    <rPh sb="0" eb="2">
      <t>ガイトウ</t>
    </rPh>
    <phoneticPr fontId="4"/>
  </si>
  <si>
    <t>市民税（個人）　</t>
  </si>
  <si>
    <t>市民税（法人）</t>
  </si>
  <si>
    <t>固定資産税</t>
  </si>
  <si>
    <t>軽自動車税　</t>
  </si>
  <si>
    <t>一般財団法人今治勤労福祉事業団</t>
  </si>
  <si>
    <t>離島航路運航資金貸付金</t>
  </si>
  <si>
    <t>農協結集型農業生産法人運営資金貸付金</t>
  </si>
  <si>
    <t>財政調整基金</t>
  </si>
  <si>
    <t>減債基金</t>
  </si>
  <si>
    <t>職員退職手当基金</t>
  </si>
  <si>
    <t>地域振興基金</t>
  </si>
  <si>
    <t>地域福祉基金</t>
  </si>
  <si>
    <t>郷土文化保存基金</t>
  </si>
  <si>
    <t>奨学金貸付基金</t>
  </si>
  <si>
    <t>緑のまちづくり基金</t>
  </si>
  <si>
    <t>文化施設基金</t>
  </si>
  <si>
    <t>河野美術館運営基金</t>
  </si>
  <si>
    <t>大三島美術館基金</t>
  </si>
  <si>
    <t>文化振興基金</t>
  </si>
  <si>
    <t>お供馬導入事業基金</t>
  </si>
  <si>
    <t>国際人育成基金</t>
  </si>
  <si>
    <t>福祉人材育成基金</t>
  </si>
  <si>
    <t>教育施設整備基金</t>
  </si>
  <si>
    <t>観光振興基金</t>
  </si>
  <si>
    <t>合併振興基金</t>
  </si>
  <si>
    <t>ふるさと振興基金</t>
  </si>
  <si>
    <t>ふるさと・水と土保全基金</t>
  </si>
  <si>
    <t>市民活動推進基金</t>
  </si>
  <si>
    <t>雑用水道事業基金</t>
  </si>
  <si>
    <t>土地開発基金</t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</si>
  <si>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</si>
  <si>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今治市土地開発公社</t>
  </si>
  <si>
    <t>公益財団法人桧垣育英会</t>
  </si>
  <si>
    <t>一般財団法人今治地域地場産業振興センター</t>
  </si>
  <si>
    <t>一般財団法人今治市多目的温泉保養館管理公社</t>
  </si>
  <si>
    <t>公益財団法人加根又育英会</t>
  </si>
  <si>
    <t>水道事業会計</t>
  </si>
  <si>
    <t>株式会社大三島ブルーライン</t>
  </si>
  <si>
    <t>今治ＣＡＴＶ株式会社</t>
  </si>
  <si>
    <t>株式会社今治繊維リソースセンター</t>
  </si>
  <si>
    <t>今治コミュニティ放送株式会社</t>
  </si>
  <si>
    <t>瀬戸内運輸株式会社</t>
  </si>
  <si>
    <t>瀬戸内海交通株式会社</t>
  </si>
  <si>
    <t>株式会社愛媛ＦＣ</t>
  </si>
  <si>
    <t>愛媛県民球団株式会社</t>
  </si>
  <si>
    <t>愛媛県農業信用基金協会</t>
  </si>
  <si>
    <t>越智今治森林組合</t>
  </si>
  <si>
    <t>愛媛県信用保証協会</t>
  </si>
  <si>
    <t>公益財団法人愛媛県市町振興協会</t>
  </si>
  <si>
    <t>一般財団法人愛媛県市町村職員互助会</t>
  </si>
  <si>
    <t>公益財団法人愛媛アイバンク</t>
  </si>
  <si>
    <t>公益財団法人愛媛の森林基金</t>
  </si>
  <si>
    <t>公益財団法人愛媛県国際交流協会</t>
  </si>
  <si>
    <t>一般財団法人砂防フロンティア整備推進機構</t>
  </si>
  <si>
    <t>公益財団法人愛媛県暴力追放推進センター</t>
  </si>
  <si>
    <t>財団法人愛媛県廃棄物処理センター</t>
  </si>
  <si>
    <t>一般財団法人沿岸技術研究センター</t>
  </si>
  <si>
    <t>一般財団法人みなと総合研究財団</t>
  </si>
  <si>
    <t>一般財団法人港湾空港総合技術センター</t>
  </si>
  <si>
    <t>うち1年内
償還予定</t>
    <rPh sb="3" eb="5">
      <t>ネンナイ</t>
    </rPh>
    <rPh sb="6" eb="8">
      <t>ショウカン</t>
    </rPh>
    <rPh sb="8" eb="10">
      <t>ヨテイ</t>
    </rPh>
    <phoneticPr fontId="4"/>
  </si>
  <si>
    <t>住宅新築資金等貸付金</t>
    <phoneticPr fontId="4"/>
  </si>
  <si>
    <t>地方航路船舶建造費貸付金</t>
  </si>
  <si>
    <t>公益財団法人河野育英会</t>
    <rPh sb="0" eb="2">
      <t>コウエキ</t>
    </rPh>
    <rPh sb="2" eb="4">
      <t>ザイダン</t>
    </rPh>
    <rPh sb="4" eb="6">
      <t>ホウジン</t>
    </rPh>
    <rPh sb="6" eb="8">
      <t>コウノ</t>
    </rPh>
    <rPh sb="8" eb="11">
      <t>イクエイカイ</t>
    </rPh>
    <phoneticPr fontId="4"/>
  </si>
  <si>
    <t>一般財団法人今治文化振興会</t>
    <rPh sb="0" eb="2">
      <t>イッパン</t>
    </rPh>
    <rPh sb="2" eb="4">
      <t>ザイダン</t>
    </rPh>
    <rPh sb="4" eb="6">
      <t>ホウジン</t>
    </rPh>
    <rPh sb="6" eb="8">
      <t>イマバリ</t>
    </rPh>
    <rPh sb="8" eb="10">
      <t>ブンカ</t>
    </rPh>
    <rPh sb="10" eb="13">
      <t>シンコウカイ</t>
    </rPh>
    <phoneticPr fontId="4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</si>
  <si>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</si>
  <si>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合計</t>
    <rPh sb="0" eb="2">
      <t>ゴウケイ</t>
    </rPh>
    <phoneticPr fontId="2"/>
  </si>
  <si>
    <t>株式会社ＩＪＣ</t>
    <rPh sb="0" eb="4">
      <t>カブシキガイシャ</t>
    </rPh>
    <phoneticPr fontId="3"/>
  </si>
  <si>
    <t>芸予汽船株式会社</t>
    <rPh sb="4" eb="8">
      <t>カブシキガイシャ</t>
    </rPh>
    <phoneticPr fontId="3"/>
  </si>
  <si>
    <t>全国漁業信用基金協会　愛媛支部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3">
      <t>エヒメ</t>
    </rPh>
    <rPh sb="13" eb="15">
      <t>シブ</t>
    </rPh>
    <phoneticPr fontId="2"/>
  </si>
  <si>
    <t>公益財団法人えひめ農林漁業振興機構</t>
    <rPh sb="0" eb="2">
      <t>コウエキ</t>
    </rPh>
    <rPh sb="2" eb="4">
      <t>ザイダン</t>
    </rPh>
    <rPh sb="4" eb="6">
      <t>ホウジン</t>
    </rPh>
    <rPh sb="9" eb="11">
      <t>ノウリン</t>
    </rPh>
    <rPh sb="11" eb="13">
      <t>ギョギョウ</t>
    </rPh>
    <rPh sb="13" eb="15">
      <t>シンコウ</t>
    </rPh>
    <rPh sb="15" eb="17">
      <t>キコウ</t>
    </rPh>
    <phoneticPr fontId="3"/>
  </si>
  <si>
    <t>公益財団法人愛媛県スポーツ協会</t>
  </si>
  <si>
    <t>公益財団法人愛媛県文化振興財団</t>
    <rPh sb="8" eb="9">
      <t>ケン</t>
    </rPh>
    <phoneticPr fontId="2"/>
  </si>
  <si>
    <t>公益財団法人リバーフロント研究所</t>
    <rPh sb="13" eb="16">
      <t>ケンキュウショ</t>
    </rPh>
    <phoneticPr fontId="2"/>
  </si>
  <si>
    <t>財団法人愛媛腎臓バンク</t>
    <rPh sb="0" eb="2">
      <t>ザイダン</t>
    </rPh>
    <rPh sb="2" eb="4">
      <t>ホウジン</t>
    </rPh>
    <phoneticPr fontId="3"/>
  </si>
  <si>
    <t>公益社団法人愛媛県園芸振興基金協会</t>
    <rPh sb="0" eb="2">
      <t>コウエキ</t>
    </rPh>
    <rPh sb="2" eb="4">
      <t>シャダン</t>
    </rPh>
    <rPh sb="4" eb="6">
      <t>ホウジン</t>
    </rPh>
    <phoneticPr fontId="3"/>
  </si>
  <si>
    <t>公益財団法人えひめ海づくり基金</t>
    <rPh sb="9" eb="10">
      <t>ウミ</t>
    </rPh>
    <rPh sb="13" eb="15">
      <t>キキン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</si>
  <si>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</si>
  <si>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森林環境整備基金</t>
  </si>
  <si>
    <t>民生費負担金</t>
    <rPh sb="0" eb="2">
      <t>ミンセイ</t>
    </rPh>
    <rPh sb="2" eb="3">
      <t>ヒ</t>
    </rPh>
    <rPh sb="3" eb="6">
      <t>フタンキン</t>
    </rPh>
    <phoneticPr fontId="2"/>
  </si>
  <si>
    <t>諸収入</t>
    <rPh sb="0" eb="1">
      <t>ショ</t>
    </rPh>
    <rPh sb="1" eb="3">
      <t>シュウニュウ</t>
    </rPh>
    <phoneticPr fontId="2"/>
  </si>
  <si>
    <t>その他</t>
    <rPh sb="2" eb="3">
      <t>タ</t>
    </rPh>
    <phoneticPr fontId="2"/>
  </si>
  <si>
    <t>-</t>
    <phoneticPr fontId="4"/>
  </si>
  <si>
    <t>-</t>
    <phoneticPr fontId="4"/>
  </si>
  <si>
    <t>-</t>
  </si>
  <si>
    <t>簡易水道事業会計</t>
    <rPh sb="0" eb="4">
      <t>カンイスイドウ</t>
    </rPh>
    <rPh sb="4" eb="6">
      <t>ジギョウ</t>
    </rPh>
    <rPh sb="6" eb="8">
      <t>カイケイ</t>
    </rPh>
    <phoneticPr fontId="2"/>
  </si>
  <si>
    <t>株式会社Free</t>
    <phoneticPr fontId="4"/>
  </si>
  <si>
    <t>公益財団法人愛媛県スポーツ振興事業団</t>
    <phoneticPr fontId="4"/>
  </si>
  <si>
    <t>過疎地域持続的発展基金</t>
    <rPh sb="4" eb="7">
      <t>ジゾクテキ</t>
    </rPh>
    <rPh sb="7" eb="11">
      <t>ハッテンキキン</t>
    </rPh>
    <phoneticPr fontId="6"/>
  </si>
  <si>
    <t>スポーツ振興基金</t>
  </si>
  <si>
    <t>新型コロナウイルス感染症対策利子補給基金</t>
  </si>
  <si>
    <t>使用料</t>
    <rPh sb="0" eb="3">
      <t>シヨウリョウ</t>
    </rPh>
    <phoneticPr fontId="2"/>
  </si>
  <si>
    <t>国庫支出金</t>
    <rPh sb="0" eb="5">
      <t>コッコシシュツキン</t>
    </rPh>
    <phoneticPr fontId="2"/>
  </si>
  <si>
    <t>県支出金</t>
    <rPh sb="0" eb="4">
      <t>ケンシシュツキン</t>
    </rPh>
    <phoneticPr fontId="2"/>
  </si>
  <si>
    <t>市たばこ税</t>
    <rPh sb="0" eb="1">
      <t>シ</t>
    </rPh>
    <rPh sb="4" eb="5">
      <t>ゼイ</t>
    </rPh>
    <phoneticPr fontId="2"/>
  </si>
  <si>
    <t>財産貸付収入</t>
    <rPh sb="0" eb="2">
      <t>ザイサン</t>
    </rPh>
    <rPh sb="2" eb="6">
      <t>カシツケシュウニュウ</t>
    </rPh>
    <phoneticPr fontId="2"/>
  </si>
  <si>
    <t>貸付金</t>
    <phoneticPr fontId="4"/>
  </si>
  <si>
    <t>市税</t>
    <rPh sb="0" eb="2">
      <t>シゼイ</t>
    </rPh>
    <phoneticPr fontId="4"/>
  </si>
  <si>
    <t>民生費負担金</t>
    <rPh sb="0" eb="2">
      <t>ミンセイ</t>
    </rPh>
    <rPh sb="2" eb="3">
      <t>ヒ</t>
    </rPh>
    <rPh sb="3" eb="5">
      <t>フタン</t>
    </rPh>
    <rPh sb="5" eb="6">
      <t>キン</t>
    </rPh>
    <phoneticPr fontId="2"/>
  </si>
  <si>
    <t>浄化槽設置整備費</t>
  </si>
  <si>
    <t>新都市上水道整備費（水道事業会計）</t>
  </si>
  <si>
    <t>後期高齢者医療療養給付費</t>
  </si>
  <si>
    <t>住民税非課税世帯等臨時特別給付金</t>
  </si>
  <si>
    <t>公共下水道事業会計（負担金）</t>
    <rPh sb="10" eb="13">
      <t>フタンキン</t>
    </rPh>
    <phoneticPr fontId="6"/>
  </si>
  <si>
    <t>私立認定こども園給付費</t>
  </si>
  <si>
    <t>感染症対策事業者応援金</t>
  </si>
  <si>
    <t>私立幼稚園給付費</t>
  </si>
  <si>
    <t>今治ものづくりエール支援金</t>
  </si>
  <si>
    <t>生活交通バス路線維持・確保対策事業費</t>
  </si>
  <si>
    <t>地域型保育給付費</t>
  </si>
  <si>
    <t>離島航路運航費</t>
  </si>
  <si>
    <t>-</t>
    <phoneticPr fontId="4"/>
  </si>
  <si>
    <t>大谷墓園墓地管理基金</t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</si>
  <si>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19"/>
  </si>
  <si>
    <t>合併処理浄化槽設置者</t>
    <phoneticPr fontId="4"/>
  </si>
  <si>
    <t>水道事業会計</t>
    <phoneticPr fontId="4"/>
  </si>
  <si>
    <t>愛媛県後期高齢者医療広域連合</t>
    <phoneticPr fontId="4"/>
  </si>
  <si>
    <t>市民</t>
    <rPh sb="0" eb="2">
      <t>シミン</t>
    </rPh>
    <phoneticPr fontId="4"/>
  </si>
  <si>
    <t>公共下水道事業会計</t>
    <phoneticPr fontId="4"/>
  </si>
  <si>
    <t>認定こども園</t>
    <phoneticPr fontId="4"/>
  </si>
  <si>
    <t>私立幼稚園</t>
    <phoneticPr fontId="4"/>
  </si>
  <si>
    <t>水道事業会計補助金</t>
    <rPh sb="6" eb="9">
      <t>ホジョキン</t>
    </rPh>
    <phoneticPr fontId="6"/>
  </si>
  <si>
    <t>バス運行事業者</t>
    <phoneticPr fontId="4"/>
  </si>
  <si>
    <t>給付対象事業者</t>
    <phoneticPr fontId="4"/>
  </si>
  <si>
    <t>離島航路事業者</t>
    <phoneticPr fontId="4"/>
  </si>
  <si>
    <t>合併処理浄化槽の設置者に対する支援</t>
    <phoneticPr fontId="4"/>
  </si>
  <si>
    <t>水道事業会計に対する補助金</t>
    <phoneticPr fontId="4"/>
  </si>
  <si>
    <t>愛媛県後期高齢者医療広域連合に対する療養給付費負担金</t>
    <phoneticPr fontId="4"/>
  </si>
  <si>
    <t>公共下水道事業会計に対する負担金及び補助金</t>
    <phoneticPr fontId="4"/>
  </si>
  <si>
    <t>私立認定子ども園に対する施設型給付費の交付</t>
    <phoneticPr fontId="4"/>
  </si>
  <si>
    <t>生活交通バス路線の運行における経常欠損の補てん</t>
    <phoneticPr fontId="4"/>
  </si>
  <si>
    <t>地域型保育給付費の交付</t>
    <phoneticPr fontId="4"/>
  </si>
  <si>
    <t>離島航路の運行における経常欠損の補てん</t>
    <phoneticPr fontId="4"/>
  </si>
  <si>
    <t>住民税非課税世帯に対する臨時特別給付金</t>
    <rPh sb="0" eb="3">
      <t>ジュウミンゼイ</t>
    </rPh>
    <rPh sb="3" eb="6">
      <t>ヒカゼイ</t>
    </rPh>
    <rPh sb="6" eb="8">
      <t>セタイ</t>
    </rPh>
    <rPh sb="9" eb="10">
      <t>タイ</t>
    </rPh>
    <rPh sb="12" eb="14">
      <t>リンジ</t>
    </rPh>
    <rPh sb="14" eb="16">
      <t>トクベツ</t>
    </rPh>
    <rPh sb="16" eb="19">
      <t>キュウフキン</t>
    </rPh>
    <phoneticPr fontId="4"/>
  </si>
  <si>
    <t>私立幼稚園に対する施設型給付費の交付</t>
    <phoneticPr fontId="4"/>
  </si>
  <si>
    <t>養護老人ホーム整備費</t>
    <phoneticPr fontId="4"/>
  </si>
  <si>
    <t>社会福祉事業者</t>
    <rPh sb="0" eb="2">
      <t>シャカイ</t>
    </rPh>
    <rPh sb="2" eb="4">
      <t>フクシ</t>
    </rPh>
    <rPh sb="4" eb="6">
      <t>ジギョウ</t>
    </rPh>
    <rPh sb="6" eb="7">
      <t>シャ</t>
    </rPh>
    <phoneticPr fontId="4"/>
  </si>
  <si>
    <t>養護老人ホームの整備に対する補助金</t>
    <rPh sb="11" eb="12">
      <t>タイ</t>
    </rPh>
    <rPh sb="14" eb="17">
      <t>ホジョキン</t>
    </rPh>
    <phoneticPr fontId="4"/>
  </si>
  <si>
    <t>児童福祉施設整備費</t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</si>
  <si>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</si>
  <si>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児童福祉施設の整備に対する補助金</t>
    <rPh sb="0" eb="2">
      <t>ジドウ</t>
    </rPh>
    <rPh sb="2" eb="4">
      <t>フクシ</t>
    </rPh>
    <rPh sb="4" eb="6">
      <t>シセツ</t>
    </rPh>
    <rPh sb="7" eb="9">
      <t>セイビ</t>
    </rPh>
    <rPh sb="10" eb="11">
      <t>タイ</t>
    </rPh>
    <rPh sb="13" eb="16">
      <t>ホジョキン</t>
    </rPh>
    <phoneticPr fontId="4"/>
  </si>
  <si>
    <t>飲食店営業時間短縮要請協力金</t>
    <phoneticPr fontId="4"/>
  </si>
  <si>
    <t>市内飲食店</t>
    <rPh sb="0" eb="2">
      <t>シナイ</t>
    </rPh>
    <rPh sb="2" eb="4">
      <t>インショク</t>
    </rPh>
    <rPh sb="4" eb="5">
      <t>テン</t>
    </rPh>
    <phoneticPr fontId="4"/>
  </si>
  <si>
    <t>営業時間短縮に協力した飲食店への支援</t>
    <phoneticPr fontId="4"/>
  </si>
  <si>
    <t>感染症拡大を予防しながら事業継続に取り組む事業者への支援</t>
    <phoneticPr fontId="4"/>
  </si>
  <si>
    <t>市内事業者</t>
    <rPh sb="0" eb="2">
      <t>シナイ</t>
    </rPh>
    <rPh sb="2" eb="5">
      <t>ジギョウシャ</t>
    </rPh>
    <phoneticPr fontId="4"/>
  </si>
  <si>
    <t>生産性向上に資する取組への支援</t>
    <rPh sb="0" eb="3">
      <t>セイサンセイ</t>
    </rPh>
    <rPh sb="3" eb="5">
      <t>コウジョウ</t>
    </rPh>
    <rPh sb="6" eb="7">
      <t>シ</t>
    </rPh>
    <rPh sb="9" eb="11">
      <t>トリクミ</t>
    </rPh>
    <rPh sb="13" eb="15">
      <t>シエン</t>
    </rPh>
    <phoneticPr fontId="4"/>
  </si>
  <si>
    <t>（単位：百万円）</t>
    <rPh sb="1" eb="3">
      <t>タンイ</t>
    </rPh>
    <rPh sb="6" eb="7">
      <t>エン</t>
    </rPh>
    <phoneticPr fontId="4"/>
  </si>
  <si>
    <t>（単位：百万円）</t>
    <rPh sb="1" eb="3">
      <t>タンイ</t>
    </rPh>
    <rPh sb="6" eb="7">
      <t>エン</t>
    </rPh>
    <phoneticPr fontId="19"/>
  </si>
  <si>
    <t>固定資産</t>
    <rPh sb="0" eb="2">
      <t>コテイ</t>
    </rPh>
    <rPh sb="2" eb="4">
      <t>シサン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</si>
  <si>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</si>
  <si>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</si>
  <si>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流動資産</t>
    <rPh sb="0" eb="2">
      <t>リュウドウ</t>
    </rPh>
    <rPh sb="2" eb="4">
      <t>シサン</t>
    </rPh>
    <phoneticPr fontId="4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</si>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</sst>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,;\-#,##0,;&quot;-&quot;"/>
    <numFmt numFmtId="177" formatCode="#,##0;&quot;△ &quot;#,##0"/>
    <numFmt numFmtId="178" formatCode="0.000"/>
    <numFmt numFmtId="179" formatCode="_(* #,##0_);_(* \(#,##0\);_(* &quot;-&quot;_);_(@_)"/>
    <numFmt numFmtId="180" formatCode="&quot;(&quot;0%&quot;)   &quot;;[Red]\-&quot;(&quot;0%&quot;)   &quot;;&quot;－    &quot;"/>
    <numFmt numFmtId="181" formatCode="&quot;(&quot;0.00%&quot;)   &quot;;[Red]\-&quot;(&quot;0.00%&quot;)   &quot;;&quot;－    &quot;"/>
    <numFmt numFmtId="182" formatCode="0.00%;[Red]\-0.00%;&quot;－&quot;"/>
    <numFmt numFmtId="183" formatCode="&quot;¥&quot;#,##0;[Red]\-&quot;¥&quot;#,##0"/>
    <numFmt numFmtId="184" formatCode="#,##0;[Red]\-#,##0;&quot;－&quot;"/>
    <numFmt numFmtId="185" formatCode="yyyy/m/d;@"/>
    <numFmt numFmtId="186" formatCode="0_ "/>
  </numFmts>
  <fonts count="8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2"/>
      <name val="Arial"/>
      <family val="2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sz val="10"/>
      <name val="ＭＳ　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6" fillId="0" borderId="31">
      <alignment horizontal="center" vertical="center"/>
    </xf>
    <xf numFmtId="9" fontId="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38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3" fillId="9" borderId="39" applyNumberFormat="0" applyFont="0" applyAlignment="0" applyProtection="0">
      <alignment vertical="center"/>
    </xf>
    <xf numFmtId="0" fontId="9" fillId="34" borderId="41" applyNumberFormat="0" applyFont="0" applyAlignment="0" applyProtection="0">
      <alignment vertical="center"/>
    </xf>
    <xf numFmtId="0" fontId="9" fillId="34" borderId="41" applyNumberFormat="0" applyFon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7" borderId="3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9" fontId="52" fillId="0" borderId="0" applyFont="0" applyFill="0" applyBorder="0" applyAlignment="0" applyProtection="0"/>
    <xf numFmtId="0" fontId="53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57" fillId="7" borderId="3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6" borderId="35" applyNumberFormat="0" applyAlignment="0" applyProtection="0">
      <alignment vertical="center"/>
    </xf>
    <xf numFmtId="0" fontId="52" fillId="0" borderId="0"/>
    <xf numFmtId="0" fontId="2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38" applyNumberFormat="0" applyAlignment="0" applyProtection="0">
      <alignment vertical="center"/>
    </xf>
    <xf numFmtId="0" fontId="62" fillId="8" borderId="38" applyNumberFormat="0" applyAlignment="0" applyProtection="0">
      <alignment vertical="center"/>
    </xf>
    <xf numFmtId="0" fontId="62" fillId="8" borderId="38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3" fillId="9" borderId="39" applyNumberFormat="0" applyFont="0" applyAlignment="0" applyProtection="0">
      <alignment vertical="center"/>
    </xf>
    <xf numFmtId="0" fontId="8" fillId="9" borderId="39" applyNumberFormat="0" applyFon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64" fillId="0" borderId="37" applyNumberFormat="0" applyFill="0" applyAlignment="0" applyProtection="0">
      <alignment vertical="center"/>
    </xf>
    <xf numFmtId="0" fontId="64" fillId="0" borderId="37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0" fillId="7" borderId="35" applyNumberFormat="0" applyAlignment="0" applyProtection="0">
      <alignment vertical="center"/>
    </xf>
    <xf numFmtId="0" fontId="66" fillId="7" borderId="35" applyNumberFormat="0" applyAlignment="0" applyProtection="0">
      <alignment vertical="center"/>
    </xf>
    <xf numFmtId="0" fontId="66" fillId="7" borderId="3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57" fillId="7" borderId="36" applyNumberFormat="0" applyAlignment="0" applyProtection="0">
      <alignment vertical="center"/>
    </xf>
    <xf numFmtId="0" fontId="72" fillId="7" borderId="36" applyNumberFormat="0" applyAlignment="0" applyProtection="0">
      <alignment vertical="center"/>
    </xf>
    <xf numFmtId="0" fontId="72" fillId="7" borderId="3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9" fillId="6" borderId="35" applyNumberFormat="0" applyAlignment="0" applyProtection="0">
      <alignment vertical="center"/>
    </xf>
    <xf numFmtId="0" fontId="74" fillId="6" borderId="35" applyNumberFormat="0" applyAlignment="0" applyProtection="0">
      <alignment vertical="center"/>
    </xf>
    <xf numFmtId="0" fontId="74" fillId="6" borderId="35" applyNumberFormat="0" applyAlignment="0" applyProtection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6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6" fillId="0" borderId="1" applyNumberFormat="0" applyAlignment="0" applyProtection="0">
      <alignment horizontal="left" vertical="center"/>
    </xf>
    <xf numFmtId="0" fontId="76" fillId="0" borderId="3">
      <alignment horizontal="left"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>
      <alignment vertical="top"/>
    </xf>
    <xf numFmtId="182" fontId="3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 applyFill="0" applyBorder="0" applyProtection="0"/>
    <xf numFmtId="0" fontId="77" fillId="0" borderId="0" applyNumberFormat="0" applyFont="0" applyFill="0" applyBorder="0">
      <alignment horizontal="left" vertical="top" wrapText="1"/>
    </xf>
    <xf numFmtId="183" fontId="34" fillId="0" borderId="0">
      <alignment vertical="top"/>
    </xf>
    <xf numFmtId="0" fontId="2" fillId="0" borderId="0"/>
    <xf numFmtId="183" fontId="34" fillId="0" borderId="0">
      <alignment vertical="top"/>
    </xf>
    <xf numFmtId="0" fontId="23" fillId="0" borderId="0">
      <alignment vertical="center"/>
    </xf>
    <xf numFmtId="185" fontId="34" fillId="0" borderId="0">
      <alignment vertical="top"/>
    </xf>
    <xf numFmtId="184" fontId="34" fillId="0" borderId="0">
      <alignment vertical="top"/>
    </xf>
    <xf numFmtId="0" fontId="1" fillId="0" borderId="0">
      <alignment vertical="center"/>
    </xf>
    <xf numFmtId="0" fontId="23" fillId="0" borderId="0">
      <alignment vertical="center"/>
    </xf>
    <xf numFmtId="0" fontId="2" fillId="0" borderId="0"/>
    <xf numFmtId="0" fontId="23" fillId="0" borderId="0">
      <alignment vertical="center"/>
    </xf>
  </cellStyleXfs>
  <cellXfs count="36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 applyAlignment="1"/>
    <xf numFmtId="38" fontId="7" fillId="0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7" fillId="0" borderId="3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7" fillId="2" borderId="0" xfId="0" applyFont="1" applyFill="1">
      <alignment vertical="center"/>
    </xf>
    <xf numFmtId="0" fontId="3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7" fillId="0" borderId="0" xfId="2" applyFont="1">
      <alignment vertical="center"/>
    </xf>
    <xf numFmtId="0" fontId="26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27" fillId="0" borderId="0" xfId="0" applyFont="1">
      <alignment vertical="center"/>
    </xf>
    <xf numFmtId="0" fontId="24" fillId="0" borderId="0" xfId="0" applyFont="1">
      <alignment vertical="center"/>
    </xf>
    <xf numFmtId="0" fontId="6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7" fillId="0" borderId="19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20" xfId="0" applyFont="1" applyBorder="1">
      <alignment vertical="center"/>
    </xf>
    <xf numFmtId="0" fontId="16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26" fillId="0" borderId="6" xfId="0" applyFont="1" applyBorder="1" applyAlignment="1">
      <alignment horizontal="left" vertical="center"/>
    </xf>
    <xf numFmtId="0" fontId="26" fillId="0" borderId="6" xfId="0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/>
    </xf>
    <xf numFmtId="0" fontId="31" fillId="2" borderId="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176" fontId="34" fillId="0" borderId="2" xfId="1" applyNumberFormat="1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15" fillId="0" borderId="17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Continuous" vertical="center" wrapText="1"/>
    </xf>
    <xf numFmtId="0" fontId="15" fillId="0" borderId="4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4" xfId="2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177" fontId="0" fillId="2" borderId="17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77" fontId="23" fillId="2" borderId="14" xfId="1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6" fillId="2" borderId="0" xfId="1" applyFont="1" applyFill="1">
      <alignment vertical="center"/>
    </xf>
    <xf numFmtId="0" fontId="25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0" fillId="0" borderId="6" xfId="0" applyBorder="1" applyAlignment="1"/>
    <xf numFmtId="0" fontId="3" fillId="0" borderId="0" xfId="0" applyFont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0" fontId="7" fillId="0" borderId="14" xfId="0" applyFont="1" applyBorder="1">
      <alignment vertical="center"/>
    </xf>
    <xf numFmtId="0" fontId="3" fillId="0" borderId="17" xfId="0" applyFont="1" applyBorder="1">
      <alignment vertical="center"/>
    </xf>
    <xf numFmtId="38" fontId="7" fillId="2" borderId="17" xfId="1" applyFont="1" applyFill="1" applyBorder="1" applyAlignment="1">
      <alignment vertical="center"/>
    </xf>
    <xf numFmtId="0" fontId="3" fillId="2" borderId="17" xfId="0" applyFont="1" applyFill="1" applyBorder="1">
      <alignment vertical="center"/>
    </xf>
    <xf numFmtId="0" fontId="3" fillId="2" borderId="4" xfId="0" applyFont="1" applyFill="1" applyBorder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6" xfId="0" applyFont="1" applyBorder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7" fillId="2" borderId="5" xfId="0" applyFont="1" applyFill="1" applyBorder="1">
      <alignment vertical="center"/>
    </xf>
    <xf numFmtId="38" fontId="12" fillId="2" borderId="3" xfId="1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38" fontId="12" fillId="0" borderId="3" xfId="1" applyFont="1" applyFill="1" applyBorder="1" applyAlignment="1">
      <alignment vertical="center"/>
    </xf>
    <xf numFmtId="0" fontId="14" fillId="0" borderId="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38" fontId="12" fillId="0" borderId="4" xfId="1" applyFont="1" applyFill="1" applyBorder="1" applyAlignment="1">
      <alignment vertical="center"/>
    </xf>
    <xf numFmtId="0" fontId="41" fillId="0" borderId="17" xfId="2" applyFont="1" applyBorder="1" applyAlignment="1">
      <alignment horizontal="center" vertical="center" wrapText="1"/>
    </xf>
    <xf numFmtId="0" fontId="41" fillId="0" borderId="17" xfId="2" applyFont="1" applyBorder="1">
      <alignment vertical="center"/>
    </xf>
    <xf numFmtId="0" fontId="41" fillId="0" borderId="17" xfId="2" applyFont="1" applyBorder="1" applyAlignment="1">
      <alignment horizontal="center" vertical="center"/>
    </xf>
    <xf numFmtId="177" fontId="41" fillId="0" borderId="17" xfId="2" applyNumberFormat="1" applyFont="1" applyBorder="1">
      <alignment vertical="center"/>
    </xf>
    <xf numFmtId="177" fontId="15" fillId="0" borderId="17" xfId="3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49" fontId="16" fillId="0" borderId="17" xfId="0" applyNumberFormat="1" applyFont="1" applyBorder="1" applyAlignment="1" applyProtection="1">
      <alignment horizontal="left" vertical="center" indent="1"/>
      <protection locked="0"/>
    </xf>
    <xf numFmtId="0" fontId="38" fillId="0" borderId="0" xfId="0" applyFont="1">
      <alignment vertical="center"/>
    </xf>
    <xf numFmtId="0" fontId="15" fillId="0" borderId="11" xfId="0" applyFont="1" applyBorder="1" applyAlignment="1">
      <alignment horizontal="left" vertical="center" wrapText="1" indent="1"/>
    </xf>
    <xf numFmtId="0" fontId="15" fillId="0" borderId="14" xfId="0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>
      <alignment vertical="center"/>
    </xf>
    <xf numFmtId="0" fontId="79" fillId="2" borderId="2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0" borderId="12" xfId="0" applyFont="1" applyBorder="1">
      <alignment vertical="center"/>
    </xf>
    <xf numFmtId="177" fontId="7" fillId="0" borderId="17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 indent="1"/>
    </xf>
    <xf numFmtId="177" fontId="78" fillId="0" borderId="17" xfId="0" applyNumberFormat="1" applyFont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8" fillId="0" borderId="12" xfId="0" applyFont="1" applyBorder="1" applyAlignment="1">
      <alignment horizontal="left" vertical="center"/>
    </xf>
    <xf numFmtId="0" fontId="16" fillId="0" borderId="8" xfId="0" applyFont="1" applyBorder="1">
      <alignment vertical="center"/>
    </xf>
    <xf numFmtId="177" fontId="38" fillId="0" borderId="14" xfId="0" applyNumberFormat="1" applyFont="1" applyBorder="1" applyAlignment="1">
      <alignment horizontal="right" vertical="center"/>
    </xf>
    <xf numFmtId="0" fontId="15" fillId="0" borderId="14" xfId="0" applyFont="1" applyBorder="1">
      <alignment vertical="center"/>
    </xf>
    <xf numFmtId="0" fontId="15" fillId="0" borderId="4" xfId="0" applyFont="1" applyBorder="1">
      <alignment vertical="center"/>
    </xf>
    <xf numFmtId="177" fontId="16" fillId="0" borderId="17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left" vertical="center" indent="1"/>
    </xf>
    <xf numFmtId="186" fontId="7" fillId="0" borderId="17" xfId="0" applyNumberFormat="1" applyFont="1" applyBorder="1" applyAlignment="1">
      <alignment vertical="center" wrapText="1"/>
    </xf>
    <xf numFmtId="0" fontId="15" fillId="0" borderId="17" xfId="0" applyFont="1" applyBorder="1" applyAlignment="1">
      <alignment horizontal="left" vertical="center"/>
    </xf>
    <xf numFmtId="0" fontId="16" fillId="0" borderId="42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10" fontId="7" fillId="0" borderId="17" xfId="5" applyNumberFormat="1" applyFont="1" applyBorder="1" applyAlignment="1">
      <alignment vertical="center"/>
    </xf>
    <xf numFmtId="0" fontId="33" fillId="0" borderId="0" xfId="0" applyFont="1">
      <alignment vertical="center"/>
    </xf>
    <xf numFmtId="10" fontId="7" fillId="0" borderId="17" xfId="5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0" fontId="15" fillId="0" borderId="11" xfId="0" applyFont="1" applyBorder="1" applyAlignment="1">
      <alignment horizontal="center" vertical="center" wrapText="1"/>
    </xf>
    <xf numFmtId="177" fontId="38" fillId="0" borderId="14" xfId="0" applyNumberFormat="1" applyFont="1" applyBorder="1" applyAlignment="1" applyProtection="1">
      <alignment horizontal="right" vertical="center"/>
      <protection locked="0"/>
    </xf>
    <xf numFmtId="177" fontId="38" fillId="0" borderId="17" xfId="0" applyNumberFormat="1" applyFont="1" applyBorder="1" applyAlignment="1" applyProtection="1">
      <alignment horizontal="right" vertical="center"/>
      <protection locked="0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10" xfId="0" applyFont="1" applyBorder="1" applyAlignment="1">
      <alignment horizontal="left" vertical="center" indent="1"/>
    </xf>
    <xf numFmtId="177" fontId="38" fillId="0" borderId="24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38" fillId="0" borderId="17" xfId="0" applyFont="1" applyBorder="1">
      <alignment vertical="center"/>
    </xf>
    <xf numFmtId="0" fontId="38" fillId="0" borderId="17" xfId="0" applyFont="1" applyBorder="1" applyAlignment="1">
      <alignment horizontal="center" vertical="center"/>
    </xf>
    <xf numFmtId="38" fontId="15" fillId="0" borderId="17" xfId="0" applyNumberFormat="1" applyFont="1" applyBorder="1">
      <alignment vertical="center"/>
    </xf>
    <xf numFmtId="38" fontId="0" fillId="0" borderId="0" xfId="1" applyFont="1">
      <alignment vertical="center"/>
    </xf>
    <xf numFmtId="38" fontId="22" fillId="0" borderId="0" xfId="1" applyFont="1" applyAlignment="1">
      <alignment horizontal="center" vertical="center"/>
    </xf>
    <xf numFmtId="38" fontId="16" fillId="0" borderId="17" xfId="1" applyFont="1" applyBorder="1" applyAlignment="1">
      <alignment horizontal="center" vertical="center" wrapText="1"/>
    </xf>
    <xf numFmtId="38" fontId="16" fillId="0" borderId="12" xfId="1" applyFont="1" applyBorder="1">
      <alignment vertical="center"/>
    </xf>
    <xf numFmtId="38" fontId="16" fillId="0" borderId="6" xfId="1" applyFont="1" applyBorder="1">
      <alignment vertical="center"/>
    </xf>
    <xf numFmtId="38" fontId="16" fillId="0" borderId="17" xfId="1" applyFont="1" applyBorder="1">
      <alignment vertical="center"/>
    </xf>
    <xf numFmtId="38" fontId="16" fillId="0" borderId="3" xfId="1" applyFont="1" applyBorder="1">
      <alignment vertical="center"/>
    </xf>
    <xf numFmtId="38" fontId="16" fillId="0" borderId="21" xfId="1" applyFont="1" applyBorder="1">
      <alignment vertical="center"/>
    </xf>
    <xf numFmtId="38" fontId="16" fillId="0" borderId="43" xfId="1" applyFont="1" applyBorder="1">
      <alignment vertical="center"/>
    </xf>
    <xf numFmtId="38" fontId="16" fillId="0" borderId="11" xfId="1" applyFont="1" applyBorder="1">
      <alignment vertical="center"/>
    </xf>
    <xf numFmtId="38" fontId="38" fillId="0" borderId="0" xfId="1" applyFont="1" applyAlignment="1">
      <alignment horizontal="left" vertical="center"/>
    </xf>
    <xf numFmtId="38" fontId="15" fillId="0" borderId="0" xfId="1" applyFont="1">
      <alignment vertical="center"/>
    </xf>
    <xf numFmtId="38" fontId="25" fillId="0" borderId="0" xfId="1" applyFont="1" applyAlignment="1">
      <alignment horizontal="right" vertical="center"/>
    </xf>
    <xf numFmtId="38" fontId="16" fillId="0" borderId="16" xfId="1" applyFont="1" applyBorder="1">
      <alignment vertical="center"/>
    </xf>
    <xf numFmtId="38" fontId="16" fillId="0" borderId="7" xfId="1" applyFont="1" applyBorder="1">
      <alignment vertical="center"/>
    </xf>
    <xf numFmtId="38" fontId="16" fillId="0" borderId="14" xfId="1" applyFont="1" applyBorder="1">
      <alignment vertical="center"/>
    </xf>
    <xf numFmtId="38" fontId="16" fillId="0" borderId="44" xfId="1" applyFont="1" applyBorder="1">
      <alignment vertical="center"/>
    </xf>
    <xf numFmtId="38" fontId="38" fillId="0" borderId="12" xfId="1" applyFont="1" applyBorder="1" applyAlignment="1">
      <alignment horizontal="left" vertical="center"/>
    </xf>
    <xf numFmtId="38" fontId="38" fillId="0" borderId="0" xfId="1" applyFont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81" fillId="0" borderId="0" xfId="0" applyFont="1" applyFill="1" applyAlignment="1">
      <alignment horizontal="left" vertical="center"/>
    </xf>
    <xf numFmtId="0" fontId="82" fillId="0" borderId="0" xfId="0" applyFont="1" applyFill="1" applyAlignment="1">
      <alignment horizontal="right" vertical="center"/>
    </xf>
    <xf numFmtId="0" fontId="43" fillId="0" borderId="0" xfId="0" applyFont="1" applyFill="1">
      <alignment vertical="center"/>
    </xf>
    <xf numFmtId="0" fontId="81" fillId="0" borderId="17" xfId="0" applyFont="1" applyFill="1" applyBorder="1" applyAlignment="1">
      <alignment horizontal="center" vertical="center"/>
    </xf>
    <xf numFmtId="0" fontId="81" fillId="0" borderId="17" xfId="0" applyFont="1" applyFill="1" applyBorder="1" applyAlignment="1">
      <alignment horizontal="center" vertical="center" wrapText="1"/>
    </xf>
    <xf numFmtId="49" fontId="81" fillId="0" borderId="8" xfId="0" applyNumberFormat="1" applyFont="1" applyFill="1" applyBorder="1" applyAlignment="1" applyProtection="1">
      <alignment horizontal="left" vertical="center" wrapText="1"/>
      <protection locked="0"/>
    </xf>
    <xf numFmtId="177" fontId="81" fillId="0" borderId="4" xfId="0" applyNumberFormat="1" applyFont="1" applyFill="1" applyBorder="1" applyAlignment="1" applyProtection="1">
      <alignment horizontal="right" vertical="center"/>
      <protection locked="0"/>
    </xf>
    <xf numFmtId="0" fontId="81" fillId="0" borderId="8" xfId="0" applyFont="1" applyFill="1" applyBorder="1" applyAlignment="1">
      <alignment horizontal="center" vertical="center" wrapText="1"/>
    </xf>
    <xf numFmtId="177" fontId="81" fillId="0" borderId="4" xfId="0" applyNumberFormat="1" applyFont="1" applyFill="1" applyBorder="1" applyAlignment="1">
      <alignment horizontal="right" vertical="center"/>
    </xf>
    <xf numFmtId="49" fontId="81" fillId="0" borderId="8" xfId="0" applyNumberFormat="1" applyFont="1" applyFill="1" applyBorder="1" applyAlignment="1" applyProtection="1">
      <alignment horizontal="left" vertical="center"/>
      <protection locked="0"/>
    </xf>
    <xf numFmtId="0" fontId="81" fillId="0" borderId="6" xfId="0" applyFont="1" applyFill="1" applyBorder="1" applyAlignment="1">
      <alignment horizontal="center" vertical="center"/>
    </xf>
    <xf numFmtId="0" fontId="81" fillId="0" borderId="9" xfId="0" applyFont="1" applyFill="1" applyBorder="1" applyAlignment="1">
      <alignment horizontal="center" vertical="center"/>
    </xf>
    <xf numFmtId="177" fontId="78" fillId="0" borderId="17" xfId="0" applyNumberFormat="1" applyFont="1" applyFill="1" applyBorder="1" applyAlignment="1" applyProtection="1">
      <alignment horizontal="right" vertical="center"/>
      <protection locked="0"/>
    </xf>
    <xf numFmtId="177" fontId="38" fillId="0" borderId="2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177" fontId="7" fillId="0" borderId="17" xfId="0" applyNumberFormat="1" applyFont="1" applyFill="1" applyBorder="1" applyAlignment="1">
      <alignment horizontal="right" vertical="center"/>
    </xf>
    <xf numFmtId="10" fontId="7" fillId="0" borderId="17" xfId="5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0" fillId="0" borderId="6" xfId="0" applyFont="1" applyFill="1" applyBorder="1">
      <alignment vertical="center"/>
    </xf>
    <xf numFmtId="0" fontId="24" fillId="0" borderId="6" xfId="0" applyFont="1" applyFill="1" applyBorder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77" fontId="80" fillId="0" borderId="4" xfId="68" applyNumberFormat="1" applyFont="1" applyFill="1" applyBorder="1" applyAlignment="1">
      <alignment horizontal="right" vertical="center" wrapText="1"/>
    </xf>
    <xf numFmtId="177" fontId="0" fillId="0" borderId="0" xfId="0" applyNumberFormat="1" applyFill="1">
      <alignment vertical="center"/>
    </xf>
    <xf numFmtId="0" fontId="1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>
      <alignment vertical="center"/>
    </xf>
    <xf numFmtId="0" fontId="6" fillId="0" borderId="6" xfId="2" applyFont="1" applyFill="1" applyBorder="1">
      <alignment vertical="center"/>
    </xf>
    <xf numFmtId="0" fontId="10" fillId="0" borderId="6" xfId="2" applyFont="1" applyFill="1" applyBorder="1">
      <alignment vertical="center"/>
    </xf>
    <xf numFmtId="177" fontId="80" fillId="0" borderId="17" xfId="68" applyNumberFormat="1" applyFont="1" applyFill="1" applyBorder="1" applyAlignment="1">
      <alignment vertical="center" wrapText="1"/>
    </xf>
    <xf numFmtId="177" fontId="80" fillId="0" borderId="2" xfId="68" applyNumberFormat="1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38" fontId="15" fillId="0" borderId="20" xfId="1" applyFont="1" applyFill="1" applyBorder="1">
      <alignment vertical="center"/>
    </xf>
    <xf numFmtId="38" fontId="15" fillId="0" borderId="17" xfId="1" applyFont="1" applyFill="1" applyBorder="1">
      <alignment vertical="center"/>
    </xf>
    <xf numFmtId="38" fontId="15" fillId="0" borderId="19" xfId="1" applyFont="1" applyFill="1" applyBorder="1">
      <alignment vertical="center"/>
    </xf>
    <xf numFmtId="0" fontId="15" fillId="0" borderId="17" xfId="0" applyFont="1" applyFill="1" applyBorder="1">
      <alignment vertical="center"/>
    </xf>
    <xf numFmtId="38" fontId="16" fillId="0" borderId="17" xfId="1" applyFont="1" applyFill="1" applyBorder="1">
      <alignment vertical="center"/>
    </xf>
    <xf numFmtId="38" fontId="16" fillId="0" borderId="3" xfId="1" applyFont="1" applyFill="1" applyBorder="1">
      <alignment vertical="center"/>
    </xf>
    <xf numFmtId="38" fontId="16" fillId="0" borderId="14" xfId="1" applyFont="1" applyFill="1" applyBorder="1">
      <alignment vertical="center"/>
    </xf>
    <xf numFmtId="38" fontId="16" fillId="0" borderId="10" xfId="1" applyFont="1" applyFill="1" applyBorder="1">
      <alignment vertical="center"/>
    </xf>
    <xf numFmtId="177" fontId="38" fillId="0" borderId="14" xfId="0" applyNumberFormat="1" applyFont="1" applyFill="1" applyBorder="1" applyAlignment="1" applyProtection="1">
      <alignment horizontal="right" vertical="center"/>
      <protection locked="0"/>
    </xf>
    <xf numFmtId="177" fontId="38" fillId="0" borderId="17" xfId="0" applyNumberFormat="1" applyFont="1" applyFill="1" applyBorder="1" applyAlignment="1" applyProtection="1">
      <alignment horizontal="right" vertical="center"/>
      <protection locked="0"/>
    </xf>
    <xf numFmtId="177" fontId="78" fillId="0" borderId="24" xfId="0" applyNumberFormat="1" applyFont="1" applyFill="1" applyBorder="1" applyAlignment="1" applyProtection="1">
      <alignment horizontal="right" vertical="center"/>
      <protection locked="0"/>
    </xf>
    <xf numFmtId="177" fontId="78" fillId="0" borderId="14" xfId="0" applyNumberFormat="1" applyFont="1" applyFill="1" applyBorder="1" applyAlignment="1" applyProtection="1">
      <alignment horizontal="right" vertical="center"/>
      <protection locked="0"/>
    </xf>
    <xf numFmtId="177" fontId="43" fillId="0" borderId="18" xfId="1" applyNumberFormat="1" applyFont="1" applyFill="1" applyBorder="1" applyAlignment="1" applyProtection="1">
      <alignment horizontal="right" vertical="center"/>
      <protection locked="0"/>
    </xf>
    <xf numFmtId="177" fontId="43" fillId="0" borderId="17" xfId="1" applyNumberFormat="1" applyFont="1" applyFill="1" applyBorder="1" applyAlignment="1" applyProtection="1">
      <alignment horizontal="right" vertical="center"/>
      <protection locked="0"/>
    </xf>
    <xf numFmtId="177" fontId="43" fillId="0" borderId="24" xfId="0" applyNumberFormat="1" applyFont="1" applyFill="1" applyBorder="1" applyAlignment="1">
      <alignment horizontal="right" vertical="center" wrapText="1"/>
    </xf>
    <xf numFmtId="49" fontId="16" fillId="0" borderId="17" xfId="0" applyNumberFormat="1" applyFont="1" applyFill="1" applyBorder="1" applyAlignment="1" applyProtection="1">
      <alignment horizontal="left" vertical="center" indent="1"/>
      <protection locked="0"/>
    </xf>
    <xf numFmtId="177" fontId="16" fillId="0" borderId="17" xfId="0" applyNumberFormat="1" applyFont="1" applyFill="1" applyBorder="1" applyAlignment="1" applyProtection="1">
      <alignment horizontal="right" vertical="center"/>
      <protection locked="0"/>
    </xf>
    <xf numFmtId="177" fontId="16" fillId="0" borderId="17" xfId="0" applyNumberFormat="1" applyFont="1" applyFill="1" applyBorder="1" applyAlignment="1">
      <alignment horizontal="right" vertical="center"/>
    </xf>
    <xf numFmtId="0" fontId="15" fillId="0" borderId="17" xfId="3" applyFont="1" applyFill="1" applyBorder="1" applyAlignment="1">
      <alignment horizontal="center" vertical="center" wrapText="1"/>
    </xf>
    <xf numFmtId="177" fontId="15" fillId="0" borderId="17" xfId="3" applyNumberFormat="1" applyFont="1" applyFill="1" applyBorder="1" applyAlignment="1">
      <alignment vertical="center"/>
    </xf>
    <xf numFmtId="177" fontId="0" fillId="0" borderId="14" xfId="1" applyNumberFormat="1" applyFont="1" applyFill="1" applyBorder="1" applyAlignment="1">
      <alignment horizontal="right" vertical="center"/>
    </xf>
    <xf numFmtId="177" fontId="0" fillId="0" borderId="17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41" fillId="0" borderId="17" xfId="2" applyNumberFormat="1" applyFont="1" applyFill="1" applyBorder="1">
      <alignment vertical="center"/>
    </xf>
    <xf numFmtId="0" fontId="7" fillId="0" borderId="17" xfId="2" applyFont="1" applyFill="1" applyBorder="1" applyAlignment="1">
      <alignment horizontal="left" vertical="center"/>
    </xf>
    <xf numFmtId="0" fontId="7" fillId="0" borderId="17" xfId="2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7" fillId="0" borderId="17" xfId="2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left" vertical="center"/>
    </xf>
    <xf numFmtId="0" fontId="7" fillId="0" borderId="17" xfId="2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79" fillId="2" borderId="13" xfId="0" applyFont="1" applyFill="1" applyBorder="1" applyAlignment="1">
      <alignment horizontal="center" vertical="center" wrapText="1"/>
    </xf>
    <xf numFmtId="0" fontId="79" fillId="2" borderId="8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/>
    </xf>
    <xf numFmtId="0" fontId="79" fillId="2" borderId="1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79" fillId="2" borderId="1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14" xfId="0" applyNumberFormat="1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6" fillId="0" borderId="14" xfId="0" applyNumberFormat="1" applyFont="1" applyBorder="1" applyAlignment="1">
      <alignment horizontal="left" vertical="center"/>
    </xf>
    <xf numFmtId="0" fontId="81" fillId="0" borderId="17" xfId="0" applyFont="1" applyFill="1" applyBorder="1" applyAlignment="1">
      <alignment horizontal="center" vertical="center"/>
    </xf>
    <xf numFmtId="0" fontId="81" fillId="0" borderId="13" xfId="0" applyFont="1" applyFill="1" applyBorder="1" applyAlignment="1">
      <alignment horizontal="left" vertical="center" wrapText="1"/>
    </xf>
    <xf numFmtId="0" fontId="81" fillId="0" borderId="16" xfId="0" applyFont="1" applyFill="1" applyBorder="1" applyAlignment="1">
      <alignment horizontal="left" vertical="center" wrapText="1"/>
    </xf>
    <xf numFmtId="0" fontId="81" fillId="0" borderId="2" xfId="0" applyFont="1" applyFill="1" applyBorder="1" applyAlignment="1">
      <alignment horizontal="left" vertical="center" wrapText="1"/>
    </xf>
    <xf numFmtId="0" fontId="81" fillId="0" borderId="5" xfId="0" applyFont="1" applyFill="1" applyBorder="1" applyAlignment="1">
      <alignment horizontal="left" vertical="center" wrapText="1"/>
    </xf>
    <xf numFmtId="0" fontId="81" fillId="0" borderId="8" xfId="0" applyFont="1" applyFill="1" applyBorder="1" applyAlignment="1">
      <alignment horizontal="left" vertical="center" wrapText="1"/>
    </xf>
    <xf numFmtId="0" fontId="81" fillId="0" borderId="7" xfId="0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 applyProtection="1">
      <alignment horizontal="left" vertical="center"/>
      <protection locked="0"/>
    </xf>
    <xf numFmtId="49" fontId="81" fillId="0" borderId="14" xfId="0" applyNumberFormat="1" applyFont="1" applyFill="1" applyBorder="1" applyAlignment="1" applyProtection="1">
      <alignment horizontal="left" vertical="center"/>
      <protection locked="0"/>
    </xf>
    <xf numFmtId="0" fontId="81" fillId="0" borderId="6" xfId="0" applyFont="1" applyFill="1" applyBorder="1" applyAlignment="1">
      <alignment horizontal="right" vertical="center"/>
    </xf>
    <xf numFmtId="0" fontId="81" fillId="0" borderId="30" xfId="0" applyFont="1" applyFill="1" applyBorder="1" applyAlignment="1">
      <alignment horizontal="center" vertical="center"/>
    </xf>
    <xf numFmtId="0" fontId="81" fillId="0" borderId="15" xfId="0" applyFont="1" applyFill="1" applyBorder="1" applyAlignment="1">
      <alignment horizontal="center" vertical="center"/>
    </xf>
    <xf numFmtId="49" fontId="81" fillId="0" borderId="30" xfId="0" applyNumberFormat="1" applyFont="1" applyFill="1" applyBorder="1" applyAlignment="1" applyProtection="1">
      <alignment horizontal="left" vertical="center"/>
      <protection locked="0"/>
    </xf>
    <xf numFmtId="49" fontId="81" fillId="0" borderId="15" xfId="0" applyNumberFormat="1" applyFont="1" applyFill="1" applyBorder="1" applyAlignment="1" applyProtection="1">
      <alignment horizontal="left" vertical="center"/>
      <protection locked="0"/>
    </xf>
    <xf numFmtId="0" fontId="81" fillId="0" borderId="4" xfId="0" applyFont="1" applyFill="1" applyBorder="1" applyAlignment="1">
      <alignment horizontal="center" vertical="center"/>
    </xf>
    <xf numFmtId="0" fontId="81" fillId="0" borderId="14" xfId="0" applyFont="1" applyFill="1" applyBorder="1" applyAlignment="1">
      <alignment horizontal="center" vertical="center"/>
    </xf>
    <xf numFmtId="0" fontId="81" fillId="0" borderId="13" xfId="0" applyFont="1" applyFill="1" applyBorder="1" applyAlignment="1">
      <alignment horizontal="left" vertical="center"/>
    </xf>
    <xf numFmtId="0" fontId="81" fillId="0" borderId="16" xfId="0" applyFont="1" applyFill="1" applyBorder="1" applyAlignment="1">
      <alignment horizontal="left" vertical="center"/>
    </xf>
    <xf numFmtId="0" fontId="81" fillId="0" borderId="2" xfId="0" applyFont="1" applyFill="1" applyBorder="1" applyAlignment="1">
      <alignment horizontal="left" vertical="center"/>
    </xf>
    <xf numFmtId="0" fontId="81" fillId="0" borderId="5" xfId="0" applyFont="1" applyFill="1" applyBorder="1" applyAlignment="1">
      <alignment horizontal="left" vertical="center"/>
    </xf>
    <xf numFmtId="0" fontId="81" fillId="0" borderId="8" xfId="0" applyFont="1" applyFill="1" applyBorder="1" applyAlignment="1">
      <alignment horizontal="left" vertical="center"/>
    </xf>
    <xf numFmtId="0" fontId="81" fillId="0" borderId="7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5" fillId="0" borderId="1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2" borderId="19" xfId="3" applyFont="1" applyFill="1" applyBorder="1" applyAlignment="1">
      <alignment horizontal="center" vertical="center" wrapText="1"/>
    </xf>
    <xf numFmtId="0" fontId="15" fillId="2" borderId="10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/>
    </xf>
    <xf numFmtId="38" fontId="28" fillId="2" borderId="0" xfId="1" applyFont="1" applyFill="1" applyAlignment="1">
      <alignment horizontal="left" vertical="center" wrapText="1"/>
    </xf>
    <xf numFmtId="38" fontId="37" fillId="2" borderId="0" xfId="1" applyFont="1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222">
    <cellStyle name="20% - アクセント 1 2" xfId="20"/>
    <cellStyle name="20% - アクセント 1 3" xfId="76"/>
    <cellStyle name="20% - アクセント 1 3 2" xfId="77"/>
    <cellStyle name="20% - アクセント 1 4" xfId="78"/>
    <cellStyle name="20% - アクセント 2 2" xfId="21"/>
    <cellStyle name="20% - アクセント 2 3" xfId="79"/>
    <cellStyle name="20% - アクセント 2 3 2" xfId="80"/>
    <cellStyle name="20% - アクセント 2 4" xfId="81"/>
    <cellStyle name="20% - アクセント 3 2" xfId="22"/>
    <cellStyle name="20% - アクセント 3 3" xfId="82"/>
    <cellStyle name="20% - アクセント 3 3 2" xfId="83"/>
    <cellStyle name="20% - アクセント 3 4" xfId="84"/>
    <cellStyle name="20% - アクセント 4 2" xfId="23"/>
    <cellStyle name="20% - アクセント 4 3" xfId="85"/>
    <cellStyle name="20% - アクセント 4 3 2" xfId="86"/>
    <cellStyle name="20% - アクセント 4 4" xfId="87"/>
    <cellStyle name="20% - アクセント 5 2" xfId="24"/>
    <cellStyle name="20% - アクセント 5 3" xfId="88"/>
    <cellStyle name="20% - アクセント 5 3 2" xfId="89"/>
    <cellStyle name="20% - アクセント 5 4" xfId="90"/>
    <cellStyle name="20% - アクセント 6 2" xfId="25"/>
    <cellStyle name="20% - アクセント 6 3" xfId="91"/>
    <cellStyle name="20% - アクセント 6 3 2" xfId="92"/>
    <cellStyle name="20% - アクセント 6 4" xfId="93"/>
    <cellStyle name="40% - アクセント 1 2" xfId="26"/>
    <cellStyle name="40% - アクセント 1 3" xfId="94"/>
    <cellStyle name="40% - アクセント 1 3 2" xfId="95"/>
    <cellStyle name="40% - アクセント 1 4" xfId="96"/>
    <cellStyle name="40% - アクセント 2 2" xfId="27"/>
    <cellStyle name="40% - アクセント 2 3" xfId="97"/>
    <cellStyle name="40% - アクセント 2 3 2" xfId="98"/>
    <cellStyle name="40% - アクセント 2 4" xfId="99"/>
    <cellStyle name="40% - アクセント 3 2" xfId="28"/>
    <cellStyle name="40% - アクセント 3 3" xfId="100"/>
    <cellStyle name="40% - アクセント 3 3 2" xfId="101"/>
    <cellStyle name="40% - アクセント 3 4" xfId="102"/>
    <cellStyle name="40% - アクセント 4 2" xfId="29"/>
    <cellStyle name="40% - アクセント 4 3" xfId="103"/>
    <cellStyle name="40% - アクセント 4 3 2" xfId="104"/>
    <cellStyle name="40% - アクセント 4 4" xfId="105"/>
    <cellStyle name="40% - アクセント 5 2" xfId="30"/>
    <cellStyle name="40% - アクセント 5 3" xfId="106"/>
    <cellStyle name="40% - アクセント 5 3 2" xfId="107"/>
    <cellStyle name="40% - アクセント 5 4" xfId="108"/>
    <cellStyle name="40% - アクセント 6 2" xfId="31"/>
    <cellStyle name="40% - アクセント 6 3" xfId="109"/>
    <cellStyle name="40% - アクセント 6 3 2" xfId="110"/>
    <cellStyle name="40% - アクセント 6 4" xfId="111"/>
    <cellStyle name="60% - アクセント 1 2" xfId="32"/>
    <cellStyle name="60% - アクセント 1 3" xfId="112"/>
    <cellStyle name="60% - アクセント 1 3 2" xfId="113"/>
    <cellStyle name="60% - アクセント 1 4" xfId="114"/>
    <cellStyle name="60% - アクセント 2 2" xfId="33"/>
    <cellStyle name="60% - アクセント 2 3" xfId="115"/>
    <cellStyle name="60% - アクセント 2 3 2" xfId="116"/>
    <cellStyle name="60% - アクセント 2 4" xfId="117"/>
    <cellStyle name="60% - アクセント 3 2" xfId="34"/>
    <cellStyle name="60% - アクセント 3 3" xfId="118"/>
    <cellStyle name="60% - アクセント 3 3 2" xfId="119"/>
    <cellStyle name="60% - アクセント 3 4" xfId="120"/>
    <cellStyle name="60% - アクセント 4 2" xfId="35"/>
    <cellStyle name="60% - アクセント 4 3" xfId="121"/>
    <cellStyle name="60% - アクセント 4 3 2" xfId="122"/>
    <cellStyle name="60% - アクセント 4 4" xfId="123"/>
    <cellStyle name="60% - アクセント 5 2" xfId="36"/>
    <cellStyle name="60% - アクセント 5 3" xfId="124"/>
    <cellStyle name="60% - アクセント 5 3 2" xfId="125"/>
    <cellStyle name="60% - アクセント 5 4" xfId="126"/>
    <cellStyle name="60% - アクセント 6 2" xfId="37"/>
    <cellStyle name="60% - アクセント 6 3" xfId="127"/>
    <cellStyle name="60% - アクセント 6 3 2" xfId="128"/>
    <cellStyle name="60% - アクセント 6 4" xfId="129"/>
    <cellStyle name="Header1" xfId="201"/>
    <cellStyle name="Header2" xfId="202"/>
    <cellStyle name="アクセント 1 2" xfId="38"/>
    <cellStyle name="アクセント 1 3" xfId="130"/>
    <cellStyle name="アクセント 1 3 2" xfId="131"/>
    <cellStyle name="アクセント 1 4" xfId="132"/>
    <cellStyle name="アクセント 2 2" xfId="39"/>
    <cellStyle name="アクセント 2 3" xfId="133"/>
    <cellStyle name="アクセント 2 3 2" xfId="134"/>
    <cellStyle name="アクセント 2 4" xfId="135"/>
    <cellStyle name="アクセント 3 2" xfId="40"/>
    <cellStyle name="アクセント 3 3" xfId="136"/>
    <cellStyle name="アクセント 3 3 2" xfId="137"/>
    <cellStyle name="アクセント 3 4" xfId="138"/>
    <cellStyle name="アクセント 4 2" xfId="41"/>
    <cellStyle name="アクセント 4 3" xfId="139"/>
    <cellStyle name="アクセント 4 3 2" xfId="140"/>
    <cellStyle name="アクセント 4 4" xfId="141"/>
    <cellStyle name="アクセント 5 2" xfId="42"/>
    <cellStyle name="アクセント 5 3" xfId="142"/>
    <cellStyle name="アクセント 5 3 2" xfId="143"/>
    <cellStyle name="アクセント 5 4" xfId="144"/>
    <cellStyle name="アクセント 6 2" xfId="43"/>
    <cellStyle name="アクセント 6 3" xfId="145"/>
    <cellStyle name="アクセント 6 3 2" xfId="146"/>
    <cellStyle name="アクセント 6 4" xfId="147"/>
    <cellStyle name="タイトル 2" xfId="44"/>
    <cellStyle name="タイトル 3" xfId="148"/>
    <cellStyle name="タイトル 3 2" xfId="149"/>
    <cellStyle name="タイトル 4" xfId="150"/>
    <cellStyle name="チェック セル 2" xfId="45"/>
    <cellStyle name="チェック セル 3" xfId="151"/>
    <cellStyle name="チェック セル 3 2" xfId="152"/>
    <cellStyle name="チェック セル 4" xfId="153"/>
    <cellStyle name="どちらでもない 2" xfId="46"/>
    <cellStyle name="どちらでもない 3" xfId="154"/>
    <cellStyle name="どちらでもない 3 2" xfId="155"/>
    <cellStyle name="どちらでもない 4" xfId="156"/>
    <cellStyle name="パーセント" xfId="5" builtinId="5"/>
    <cellStyle name="パーセント 2" xfId="204"/>
    <cellStyle name="パーセント 3" xfId="203"/>
    <cellStyle name="パーセント 4" xfId="19"/>
    <cellStyle name="パーセント()" xfId="205"/>
    <cellStyle name="パーセント(0.00)" xfId="206"/>
    <cellStyle name="パーセント[0.00]" xfId="207"/>
    <cellStyle name="メモ 2" xfId="47"/>
    <cellStyle name="メモ 2 2" xfId="48"/>
    <cellStyle name="メモ 2 3" xfId="49"/>
    <cellStyle name="メモ 3" xfId="157"/>
    <cellStyle name="メモ 4" xfId="158"/>
    <cellStyle name="リンク セル 2" xfId="50"/>
    <cellStyle name="リンク セル 3" xfId="159"/>
    <cellStyle name="リンク セル 3 2" xfId="160"/>
    <cellStyle name="リンク セル 4" xfId="161"/>
    <cellStyle name="悪い 2" xfId="51"/>
    <cellStyle name="悪い 3" xfId="162"/>
    <cellStyle name="悪い 3 2" xfId="163"/>
    <cellStyle name="悪い 4" xfId="164"/>
    <cellStyle name="計算 2" xfId="52"/>
    <cellStyle name="計算 3" xfId="165"/>
    <cellStyle name="計算 3 2" xfId="166"/>
    <cellStyle name="計算 4" xfId="167"/>
    <cellStyle name="警告文 2" xfId="53"/>
    <cellStyle name="警告文 3" xfId="168"/>
    <cellStyle name="警告文 3 2" xfId="169"/>
    <cellStyle name="警告文 4" xfId="170"/>
    <cellStyle name="桁区切り" xfId="1" builtinId="6"/>
    <cellStyle name="桁区切り 2" xfId="8"/>
    <cellStyle name="桁区切り 2 2" xfId="209"/>
    <cellStyle name="桁区切り 2 3" xfId="54"/>
    <cellStyle name="桁区切り 3" xfId="55"/>
    <cellStyle name="桁区切り 4" xfId="56"/>
    <cellStyle name="桁区切り 5" xfId="57"/>
    <cellStyle name="桁区切り 6" xfId="208"/>
    <cellStyle name="桁区切り 7" xfId="18"/>
    <cellStyle name="見出し 1 2" xfId="58"/>
    <cellStyle name="見出し 1 3" xfId="171"/>
    <cellStyle name="見出し 1 3 2" xfId="172"/>
    <cellStyle name="見出し 1 4" xfId="173"/>
    <cellStyle name="見出し 2 2" xfId="59"/>
    <cellStyle name="見出し 2 3" xfId="174"/>
    <cellStyle name="見出し 2 3 2" xfId="175"/>
    <cellStyle name="見出し 2 4" xfId="176"/>
    <cellStyle name="見出し 3 2" xfId="60"/>
    <cellStyle name="見出し 3 3" xfId="177"/>
    <cellStyle name="見出し 3 3 2" xfId="178"/>
    <cellStyle name="見出し 3 4" xfId="179"/>
    <cellStyle name="見出し 4 2" xfId="61"/>
    <cellStyle name="見出し 4 3" xfId="180"/>
    <cellStyle name="見出し 4 3 2" xfId="181"/>
    <cellStyle name="見出し 4 4" xfId="182"/>
    <cellStyle name="見出し１" xfId="210"/>
    <cellStyle name="集計 2" xfId="62"/>
    <cellStyle name="集計 3" xfId="183"/>
    <cellStyle name="集計 3 2" xfId="184"/>
    <cellStyle name="集計 4" xfId="185"/>
    <cellStyle name="出力 2" xfId="63"/>
    <cellStyle name="出力 3" xfId="186"/>
    <cellStyle name="出力 3 2" xfId="187"/>
    <cellStyle name="出力 4" xfId="188"/>
    <cellStyle name="折り返し" xfId="211"/>
    <cellStyle name="説明文 2" xfId="64"/>
    <cellStyle name="説明文 3" xfId="189"/>
    <cellStyle name="説明文 3 2" xfId="190"/>
    <cellStyle name="説明文 4" xfId="191"/>
    <cellStyle name="入力 2" xfId="65"/>
    <cellStyle name="入力 3" xfId="192"/>
    <cellStyle name="入力 3 2" xfId="193"/>
    <cellStyle name="入力 4" xfId="194"/>
    <cellStyle name="標準" xfId="0" builtinId="0"/>
    <cellStyle name="標準 10" xfId="66"/>
    <cellStyle name="標準 11" xfId="17"/>
    <cellStyle name="標準 12" xfId="218"/>
    <cellStyle name="標準 2" xfId="2"/>
    <cellStyle name="標準 2 2" xfId="13"/>
    <cellStyle name="標準 2 2 2" xfId="213"/>
    <cellStyle name="標準 2 2 3" xfId="68"/>
    <cellStyle name="標準 2 3" xfId="14"/>
    <cellStyle name="標準 2 3 2" xfId="69"/>
    <cellStyle name="標準 2 4" xfId="195"/>
    <cellStyle name="標準 2 5" xfId="212"/>
    <cellStyle name="標準 2 6" xfId="67"/>
    <cellStyle name="標準 3" xfId="6"/>
    <cellStyle name="標準 3 2" xfId="15"/>
    <cellStyle name="標準 3 2 2" xfId="196"/>
    <cellStyle name="標準 3 3" xfId="214"/>
    <cellStyle name="標準 3 4" xfId="70"/>
    <cellStyle name="標準 4" xfId="12"/>
    <cellStyle name="標準 4 2" xfId="197"/>
    <cellStyle name="標準 4 2 2" xfId="221"/>
    <cellStyle name="標準 4 3" xfId="215"/>
    <cellStyle name="標準 4 4" xfId="71"/>
    <cellStyle name="標準 5" xfId="9"/>
    <cellStyle name="標準 5 2" xfId="216"/>
    <cellStyle name="標準 6" xfId="16"/>
    <cellStyle name="標準 6 2" xfId="217"/>
    <cellStyle name="標準 6 3" xfId="72"/>
    <cellStyle name="標準 7" xfId="11"/>
    <cellStyle name="標準 7 2" xfId="220"/>
    <cellStyle name="標準 8" xfId="10"/>
    <cellStyle name="標準 8 2" xfId="73"/>
    <cellStyle name="標準 8 3" xfId="219"/>
    <cellStyle name="標準 9" xfId="7"/>
    <cellStyle name="標準 9 2" xfId="74"/>
    <cellStyle name="標準_附属明細表PL・NW・WS　20060423修正版" xfId="3"/>
    <cellStyle name="標準１" xfId="4"/>
    <cellStyle name="良い 2" xfId="75"/>
    <cellStyle name="良い 3" xfId="198"/>
    <cellStyle name="良い 3 2" xfId="199"/>
    <cellStyle name="良い 4" xfId="200"/>
  </cellStyles>
  <dxfs count="0"/>
  <tableStyles count="0" defaultTableStyle="TableStyleMedium9" defaultPivotStyle="PivotStyleLight16"/>
  <colors>
    <mruColors>
      <color rgb="FFFF6699"/>
      <color rgb="FF00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3_&#38468;&#23646;&#26126;&#32048;&#26360;_&#19968;&#33324;&#20250;&#35336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"/>
      <sheetName val="増減の明細"/>
      <sheetName val="基金"/>
      <sheetName val="貸付金"/>
      <sheetName val="未収金及び長期延滞債権"/>
      <sheetName val="地方債（借入先別）"/>
      <sheetName val="地方債（利率別など）"/>
      <sheetName val="引当金"/>
      <sheetName val="補助金"/>
      <sheetName val="財源明細"/>
      <sheetName val="財源情報明細"/>
      <sheetName val="資金明細"/>
      <sheetName val="作成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F5">
            <v>21217429758</v>
          </cell>
        </row>
        <row r="6">
          <cell r="F6">
            <v>21015663000</v>
          </cell>
        </row>
        <row r="7">
          <cell r="F7">
            <v>3679763000</v>
          </cell>
        </row>
        <row r="8">
          <cell r="F8">
            <v>594671001</v>
          </cell>
        </row>
        <row r="9">
          <cell r="F9">
            <v>309258364</v>
          </cell>
        </row>
        <row r="10">
          <cell r="F10">
            <v>2215859893</v>
          </cell>
        </row>
        <row r="12">
          <cell r="F12">
            <v>904740383</v>
          </cell>
        </row>
        <row r="13">
          <cell r="F13">
            <v>410357020</v>
          </cell>
        </row>
        <row r="15">
          <cell r="F15">
            <v>17062129544</v>
          </cell>
        </row>
        <row r="16">
          <cell r="F16">
            <v>6006669224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1"/>
  <sheetViews>
    <sheetView tabSelected="1" view="pageBreakPreview" zoomScale="80" zoomScaleNormal="100" zoomScaleSheetLayoutView="80" workbookViewId="0">
      <selection activeCell="H11" sqref="H11"/>
    </sheetView>
  </sheetViews>
  <sheetFormatPr defaultRowHeight="13.5"/>
  <cols>
    <col min="1" max="1" width="0.875" style="177" customWidth="1"/>
    <col min="2" max="2" width="3.75" style="177" customWidth="1"/>
    <col min="3" max="3" width="16.75" style="177" customWidth="1"/>
    <col min="4" max="10" width="16.375" style="177" customWidth="1"/>
    <col min="11" max="11" width="16.25" style="177" customWidth="1"/>
    <col min="12" max="12" width="0.625" style="177" customWidth="1"/>
    <col min="13" max="13" width="0.375" style="177" customWidth="1"/>
    <col min="14" max="14" width="13.5" style="177" bestFit="1" customWidth="1"/>
    <col min="15" max="16384" width="9" style="177"/>
  </cols>
  <sheetData>
    <row r="1" spans="1:14" ht="18.75" customHeight="1">
      <c r="A1" s="246"/>
      <c r="B1" s="247"/>
      <c r="C1" s="247"/>
      <c r="D1" s="247"/>
    </row>
    <row r="2" spans="1:14" ht="24.75" customHeight="1">
      <c r="A2" s="248" t="s">
        <v>37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4" ht="19.5" customHeight="1">
      <c r="A3" s="246" t="s">
        <v>38</v>
      </c>
      <c r="B3" s="247"/>
      <c r="C3" s="247"/>
      <c r="D3" s="247"/>
      <c r="E3" s="247"/>
      <c r="F3" s="198"/>
      <c r="G3" s="198"/>
      <c r="H3" s="198"/>
      <c r="I3" s="198"/>
      <c r="J3" s="198"/>
      <c r="K3" s="198"/>
    </row>
    <row r="4" spans="1:14" ht="17.25" hidden="1" customHeight="1">
      <c r="A4" s="249" t="s">
        <v>216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4" ht="16.5" customHeight="1">
      <c r="A5" s="246" t="s">
        <v>39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spans="1:14" ht="1.5" customHeight="1">
      <c r="B6" s="250"/>
      <c r="C6" s="250"/>
      <c r="D6" s="250"/>
      <c r="E6" s="250"/>
      <c r="F6" s="250"/>
      <c r="G6" s="250"/>
      <c r="H6" s="250"/>
      <c r="I6" s="250"/>
      <c r="J6" s="250"/>
      <c r="K6" s="250"/>
    </row>
    <row r="7" spans="1:14" ht="20.25" customHeight="1">
      <c r="B7" s="199" t="s">
        <v>40</v>
      </c>
      <c r="C7" s="200"/>
      <c r="D7" s="201"/>
      <c r="E7" s="201"/>
      <c r="F7" s="201"/>
      <c r="G7" s="201"/>
      <c r="H7" s="201"/>
      <c r="I7" s="201"/>
      <c r="J7" s="202" t="s">
        <v>376</v>
      </c>
      <c r="K7" s="201"/>
    </row>
    <row r="8" spans="1:14" ht="37.5" customHeight="1">
      <c r="B8" s="251" t="s">
        <v>41</v>
      </c>
      <c r="C8" s="251"/>
      <c r="D8" s="203" t="s">
        <v>42</v>
      </c>
      <c r="E8" s="203" t="s">
        <v>43</v>
      </c>
      <c r="F8" s="203" t="s">
        <v>44</v>
      </c>
      <c r="G8" s="203" t="s">
        <v>45</v>
      </c>
      <c r="H8" s="203" t="s">
        <v>46</v>
      </c>
      <c r="I8" s="204" t="s">
        <v>47</v>
      </c>
      <c r="J8" s="205" t="s">
        <v>48</v>
      </c>
      <c r="K8" s="206"/>
    </row>
    <row r="9" spans="1:14" ht="14.1" customHeight="1">
      <c r="B9" s="245" t="s">
        <v>49</v>
      </c>
      <c r="C9" s="245"/>
      <c r="D9" s="207">
        <f>SUM(D10:D18)</f>
        <v>227939</v>
      </c>
      <c r="E9" s="207">
        <f t="shared" ref="E9:J9" si="0">SUM(E10:E18)</f>
        <v>2783</v>
      </c>
      <c r="F9" s="207">
        <f t="shared" si="0"/>
        <v>10511</v>
      </c>
      <c r="G9" s="207">
        <f t="shared" si="0"/>
        <v>220211</v>
      </c>
      <c r="H9" s="207">
        <f t="shared" si="0"/>
        <v>108933</v>
      </c>
      <c r="I9" s="207">
        <f t="shared" si="0"/>
        <v>4108</v>
      </c>
      <c r="J9" s="207">
        <f t="shared" si="0"/>
        <v>111278</v>
      </c>
      <c r="K9" s="206"/>
    </row>
    <row r="10" spans="1:14" ht="14.1" customHeight="1">
      <c r="B10" s="245" t="s">
        <v>50</v>
      </c>
      <c r="C10" s="245"/>
      <c r="D10" s="207">
        <v>53804</v>
      </c>
      <c r="E10" s="207">
        <v>52</v>
      </c>
      <c r="F10" s="207">
        <v>0</v>
      </c>
      <c r="G10" s="207">
        <f>D10+E10-F10</f>
        <v>53856</v>
      </c>
      <c r="H10" s="207">
        <v>0</v>
      </c>
      <c r="I10" s="207">
        <v>0</v>
      </c>
      <c r="J10" s="207">
        <f>G10-H10</f>
        <v>53856</v>
      </c>
      <c r="K10" s="206"/>
      <c r="N10" s="208"/>
    </row>
    <row r="11" spans="1:14" ht="14.1" customHeight="1">
      <c r="B11" s="244" t="s">
        <v>51</v>
      </c>
      <c r="C11" s="244"/>
      <c r="D11" s="207">
        <v>1077</v>
      </c>
      <c r="E11" s="207">
        <v>0</v>
      </c>
      <c r="F11" s="207">
        <v>0</v>
      </c>
      <c r="G11" s="207">
        <f t="shared" ref="G11:G25" si="1">D11+E11-F11</f>
        <v>1077</v>
      </c>
      <c r="H11" s="207">
        <v>0</v>
      </c>
      <c r="I11" s="207">
        <v>0</v>
      </c>
      <c r="J11" s="207">
        <f t="shared" ref="J11:J25" si="2">G11-H11</f>
        <v>1077</v>
      </c>
      <c r="K11" s="206"/>
    </row>
    <row r="12" spans="1:14" ht="14.1" customHeight="1">
      <c r="B12" s="244" t="s">
        <v>52</v>
      </c>
      <c r="C12" s="244"/>
      <c r="D12" s="207">
        <v>147762</v>
      </c>
      <c r="E12" s="207">
        <v>2465</v>
      </c>
      <c r="F12" s="207">
        <v>1681</v>
      </c>
      <c r="G12" s="207">
        <f t="shared" si="1"/>
        <v>148546</v>
      </c>
      <c r="H12" s="207">
        <v>99840</v>
      </c>
      <c r="I12" s="207">
        <v>3199</v>
      </c>
      <c r="J12" s="207">
        <f t="shared" si="2"/>
        <v>48706</v>
      </c>
      <c r="K12" s="206"/>
    </row>
    <row r="13" spans="1:14" ht="14.1" customHeight="1">
      <c r="B13" s="245" t="s">
        <v>53</v>
      </c>
      <c r="C13" s="245"/>
      <c r="D13" s="207">
        <v>22405</v>
      </c>
      <c r="E13" s="207">
        <v>188</v>
      </c>
      <c r="F13" s="207">
        <v>7994</v>
      </c>
      <c r="G13" s="207">
        <f t="shared" si="1"/>
        <v>14599</v>
      </c>
      <c r="H13" s="207">
        <v>7292</v>
      </c>
      <c r="I13" s="207">
        <v>786</v>
      </c>
      <c r="J13" s="207">
        <f t="shared" si="2"/>
        <v>7307</v>
      </c>
      <c r="K13" s="206"/>
    </row>
    <row r="14" spans="1:14" ht="14.1" customHeight="1">
      <c r="B14" s="244" t="s">
        <v>54</v>
      </c>
      <c r="C14" s="244"/>
      <c r="D14" s="207">
        <v>209</v>
      </c>
      <c r="E14" s="207">
        <v>0</v>
      </c>
      <c r="F14" s="207">
        <v>0</v>
      </c>
      <c r="G14" s="207">
        <f t="shared" si="1"/>
        <v>209</v>
      </c>
      <c r="H14" s="207">
        <v>209</v>
      </c>
      <c r="I14" s="207">
        <v>0</v>
      </c>
      <c r="J14" s="207">
        <f t="shared" si="2"/>
        <v>0</v>
      </c>
      <c r="K14" s="206"/>
    </row>
    <row r="15" spans="1:14" ht="14.1" customHeight="1">
      <c r="B15" s="245" t="s">
        <v>55</v>
      </c>
      <c r="C15" s="245"/>
      <c r="D15" s="207">
        <v>786</v>
      </c>
      <c r="E15" s="207">
        <v>0</v>
      </c>
      <c r="F15" s="207">
        <v>0</v>
      </c>
      <c r="G15" s="207">
        <f t="shared" si="1"/>
        <v>786</v>
      </c>
      <c r="H15" s="207">
        <v>781</v>
      </c>
      <c r="I15" s="207">
        <v>11</v>
      </c>
      <c r="J15" s="207">
        <f t="shared" si="2"/>
        <v>5</v>
      </c>
      <c r="K15" s="206"/>
    </row>
    <row r="16" spans="1:14" ht="14.1" customHeight="1">
      <c r="B16" s="244" t="s">
        <v>56</v>
      </c>
      <c r="C16" s="244"/>
      <c r="D16" s="207">
        <v>0</v>
      </c>
      <c r="E16" s="207">
        <v>0</v>
      </c>
      <c r="F16" s="207">
        <v>0</v>
      </c>
      <c r="G16" s="207">
        <f t="shared" si="1"/>
        <v>0</v>
      </c>
      <c r="H16" s="207">
        <v>0</v>
      </c>
      <c r="I16" s="207">
        <v>0</v>
      </c>
      <c r="J16" s="207">
        <f t="shared" si="2"/>
        <v>0</v>
      </c>
      <c r="K16" s="206"/>
    </row>
    <row r="17" spans="2:14" ht="14.1" customHeight="1">
      <c r="B17" s="244" t="s">
        <v>57</v>
      </c>
      <c r="C17" s="244"/>
      <c r="D17" s="207">
        <v>1001</v>
      </c>
      <c r="E17" s="207">
        <v>0</v>
      </c>
      <c r="F17" s="207">
        <v>0</v>
      </c>
      <c r="G17" s="207">
        <f t="shared" si="1"/>
        <v>1001</v>
      </c>
      <c r="H17" s="207">
        <v>811</v>
      </c>
      <c r="I17" s="207">
        <v>112</v>
      </c>
      <c r="J17" s="207">
        <f t="shared" si="2"/>
        <v>190</v>
      </c>
      <c r="K17" s="206"/>
    </row>
    <row r="18" spans="2:14" ht="14.1" customHeight="1">
      <c r="B18" s="244" t="s">
        <v>58</v>
      </c>
      <c r="C18" s="244"/>
      <c r="D18" s="207">
        <v>895</v>
      </c>
      <c r="E18" s="207">
        <v>78</v>
      </c>
      <c r="F18" s="207">
        <v>836</v>
      </c>
      <c r="G18" s="207">
        <f t="shared" si="1"/>
        <v>137</v>
      </c>
      <c r="H18" s="207">
        <v>0</v>
      </c>
      <c r="I18" s="207">
        <v>0</v>
      </c>
      <c r="J18" s="207">
        <f t="shared" si="2"/>
        <v>137</v>
      </c>
      <c r="K18" s="206"/>
    </row>
    <row r="19" spans="2:14" ht="14.1" customHeight="1">
      <c r="B19" s="252" t="s">
        <v>59</v>
      </c>
      <c r="C19" s="252"/>
      <c r="D19" s="207">
        <f>SUM(D20:D24)</f>
        <v>469960</v>
      </c>
      <c r="E19" s="207">
        <f t="shared" ref="E19:J19" si="3">SUM(E20:E24)</f>
        <v>6748</v>
      </c>
      <c r="F19" s="207">
        <f t="shared" si="3"/>
        <v>5385</v>
      </c>
      <c r="G19" s="207">
        <f t="shared" si="3"/>
        <v>471323</v>
      </c>
      <c r="H19" s="207">
        <f t="shared" si="3"/>
        <v>348286</v>
      </c>
      <c r="I19" s="207">
        <f t="shared" si="3"/>
        <v>5040</v>
      </c>
      <c r="J19" s="207">
        <f t="shared" si="3"/>
        <v>123037</v>
      </c>
      <c r="K19" s="206"/>
    </row>
    <row r="20" spans="2:14" ht="14.1" customHeight="1">
      <c r="B20" s="245" t="s">
        <v>60</v>
      </c>
      <c r="C20" s="245"/>
      <c r="D20" s="207">
        <v>18283</v>
      </c>
      <c r="E20" s="207">
        <v>379</v>
      </c>
      <c r="F20" s="207">
        <v>0</v>
      </c>
      <c r="G20" s="207">
        <f t="shared" si="1"/>
        <v>18662</v>
      </c>
      <c r="H20" s="207">
        <v>0</v>
      </c>
      <c r="I20" s="207">
        <v>0</v>
      </c>
      <c r="J20" s="207">
        <f t="shared" si="2"/>
        <v>18662</v>
      </c>
      <c r="K20" s="206"/>
    </row>
    <row r="21" spans="2:14" ht="14.1" customHeight="1">
      <c r="B21" s="244" t="s">
        <v>61</v>
      </c>
      <c r="C21" s="244"/>
      <c r="D21" s="207">
        <v>5886</v>
      </c>
      <c r="E21" s="207">
        <v>39</v>
      </c>
      <c r="F21" s="207">
        <v>0</v>
      </c>
      <c r="G21" s="207">
        <f t="shared" si="1"/>
        <v>5925</v>
      </c>
      <c r="H21" s="207">
        <v>3371</v>
      </c>
      <c r="I21" s="207">
        <v>103</v>
      </c>
      <c r="J21" s="207">
        <f t="shared" si="2"/>
        <v>2554</v>
      </c>
      <c r="K21" s="206"/>
    </row>
    <row r="22" spans="2:14" ht="14.1" customHeight="1">
      <c r="B22" s="245" t="s">
        <v>53</v>
      </c>
      <c r="C22" s="245"/>
      <c r="D22" s="207">
        <v>436313</v>
      </c>
      <c r="E22" s="207">
        <v>6216</v>
      </c>
      <c r="F22" s="207">
        <v>0</v>
      </c>
      <c r="G22" s="207">
        <f t="shared" si="1"/>
        <v>442529</v>
      </c>
      <c r="H22" s="207">
        <v>344779</v>
      </c>
      <c r="I22" s="207">
        <v>4854</v>
      </c>
      <c r="J22" s="207">
        <f t="shared" si="2"/>
        <v>97750</v>
      </c>
      <c r="K22" s="206"/>
    </row>
    <row r="23" spans="2:14" ht="14.1" customHeight="1">
      <c r="B23" s="245" t="s">
        <v>57</v>
      </c>
      <c r="C23" s="245"/>
      <c r="D23" s="207">
        <v>806</v>
      </c>
      <c r="E23" s="207">
        <v>0</v>
      </c>
      <c r="F23" s="207">
        <v>11</v>
      </c>
      <c r="G23" s="207">
        <f t="shared" si="1"/>
        <v>795</v>
      </c>
      <c r="H23" s="207">
        <v>136</v>
      </c>
      <c r="I23" s="207">
        <v>83</v>
      </c>
      <c r="J23" s="207">
        <f t="shared" si="2"/>
        <v>659</v>
      </c>
      <c r="K23" s="206"/>
    </row>
    <row r="24" spans="2:14" ht="14.1" customHeight="1">
      <c r="B24" s="244" t="s">
        <v>58</v>
      </c>
      <c r="C24" s="244"/>
      <c r="D24" s="207">
        <v>8672</v>
      </c>
      <c r="E24" s="207">
        <v>114</v>
      </c>
      <c r="F24" s="207">
        <v>5374</v>
      </c>
      <c r="G24" s="207">
        <f t="shared" si="1"/>
        <v>3412</v>
      </c>
      <c r="H24" s="207">
        <v>0</v>
      </c>
      <c r="I24" s="207">
        <v>0</v>
      </c>
      <c r="J24" s="207">
        <f t="shared" si="2"/>
        <v>3412</v>
      </c>
      <c r="K24" s="206"/>
    </row>
    <row r="25" spans="2:14" ht="14.1" customHeight="1">
      <c r="B25" s="245" t="s">
        <v>62</v>
      </c>
      <c r="C25" s="245"/>
      <c r="D25" s="207">
        <v>11651</v>
      </c>
      <c r="E25" s="207">
        <v>500</v>
      </c>
      <c r="F25" s="207">
        <v>175</v>
      </c>
      <c r="G25" s="207">
        <f t="shared" si="1"/>
        <v>11976</v>
      </c>
      <c r="H25" s="207">
        <v>8101</v>
      </c>
      <c r="I25" s="207">
        <v>348</v>
      </c>
      <c r="J25" s="207">
        <f t="shared" si="2"/>
        <v>3875</v>
      </c>
      <c r="K25" s="206"/>
    </row>
    <row r="26" spans="2:14" ht="14.1" customHeight="1">
      <c r="B26" s="253" t="s">
        <v>33</v>
      </c>
      <c r="C26" s="254"/>
      <c r="D26" s="207">
        <f>D9+D19+D25</f>
        <v>709550</v>
      </c>
      <c r="E26" s="207">
        <f t="shared" ref="E26:I26" si="4">E9+E19+E25</f>
        <v>10031</v>
      </c>
      <c r="F26" s="207">
        <f t="shared" si="4"/>
        <v>16071</v>
      </c>
      <c r="G26" s="207">
        <f>G9+G19+G25</f>
        <v>703510</v>
      </c>
      <c r="H26" s="207">
        <f t="shared" si="4"/>
        <v>465320</v>
      </c>
      <c r="I26" s="207">
        <f t="shared" si="4"/>
        <v>9496</v>
      </c>
      <c r="J26" s="207">
        <f>J9+J19+J25</f>
        <v>238190</v>
      </c>
      <c r="K26" s="206"/>
      <c r="N26" s="208"/>
    </row>
    <row r="27" spans="2:14" ht="8.4499999999999993" customHeight="1">
      <c r="B27" s="209"/>
      <c r="C27" s="210"/>
      <c r="D27" s="210"/>
      <c r="E27" s="210"/>
      <c r="F27" s="210"/>
      <c r="G27" s="210"/>
      <c r="H27" s="211"/>
      <c r="I27" s="211"/>
      <c r="J27" s="212"/>
      <c r="K27" s="212"/>
    </row>
    <row r="28" spans="2:14" ht="6.75" customHeight="1">
      <c r="C28" s="213"/>
      <c r="D28" s="214"/>
      <c r="E28" s="214"/>
      <c r="F28" s="214"/>
      <c r="G28" s="214"/>
      <c r="H28" s="214"/>
      <c r="I28" s="214"/>
    </row>
    <row r="29" spans="2:14" ht="20.25" customHeight="1">
      <c r="B29" s="215" t="s">
        <v>217</v>
      </c>
      <c r="C29" s="216"/>
      <c r="D29" s="214"/>
      <c r="E29" s="214"/>
      <c r="F29" s="214"/>
      <c r="G29" s="214"/>
      <c r="H29" s="214"/>
      <c r="I29" s="214"/>
      <c r="K29" s="202" t="s">
        <v>376</v>
      </c>
    </row>
    <row r="30" spans="2:14" ht="12.95" customHeight="1">
      <c r="B30" s="251" t="s">
        <v>41</v>
      </c>
      <c r="C30" s="251"/>
      <c r="D30" s="251" t="s">
        <v>63</v>
      </c>
      <c r="E30" s="251" t="s">
        <v>64</v>
      </c>
      <c r="F30" s="251" t="s">
        <v>65</v>
      </c>
      <c r="G30" s="251" t="s">
        <v>66</v>
      </c>
      <c r="H30" s="251" t="s">
        <v>67</v>
      </c>
      <c r="I30" s="251" t="s">
        <v>68</v>
      </c>
      <c r="J30" s="251" t="s">
        <v>69</v>
      </c>
      <c r="K30" s="251" t="s">
        <v>70</v>
      </c>
    </row>
    <row r="31" spans="2:14" ht="12.95" customHeight="1"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pans="2:14" ht="14.1" customHeight="1">
      <c r="B32" s="255" t="s">
        <v>49</v>
      </c>
      <c r="C32" s="256"/>
      <c r="D32" s="207">
        <f>SUM(D33:D41)</f>
        <v>31309</v>
      </c>
      <c r="E32" s="207">
        <f t="shared" ref="E32:J32" si="5">SUM(E33:E41)</f>
        <v>32598</v>
      </c>
      <c r="F32" s="207">
        <f t="shared" si="5"/>
        <v>5447</v>
      </c>
      <c r="G32" s="207">
        <f t="shared" si="5"/>
        <v>15966</v>
      </c>
      <c r="H32" s="207">
        <f>SUM(H33:H41)</f>
        <v>4666</v>
      </c>
      <c r="I32" s="207">
        <f t="shared" si="5"/>
        <v>3203</v>
      </c>
      <c r="J32" s="207">
        <f t="shared" si="5"/>
        <v>18089</v>
      </c>
      <c r="K32" s="217">
        <f>SUM(D32:J32)</f>
        <v>111278</v>
      </c>
      <c r="L32" s="218"/>
    </row>
    <row r="33" spans="2:12" ht="14.1" customHeight="1">
      <c r="B33" s="244" t="s">
        <v>60</v>
      </c>
      <c r="C33" s="244"/>
      <c r="D33" s="207">
        <v>18858</v>
      </c>
      <c r="E33" s="207">
        <v>14816</v>
      </c>
      <c r="F33" s="207">
        <v>2166</v>
      </c>
      <c r="G33" s="207">
        <v>3749</v>
      </c>
      <c r="H33" s="207">
        <v>1246</v>
      </c>
      <c r="I33" s="207">
        <v>749</v>
      </c>
      <c r="J33" s="207">
        <v>12272</v>
      </c>
      <c r="K33" s="217">
        <f t="shared" ref="K33:K48" si="6">SUM(D33:J33)</f>
        <v>53856</v>
      </c>
      <c r="L33" s="218"/>
    </row>
    <row r="34" spans="2:12" ht="14.1" customHeight="1">
      <c r="B34" s="244" t="s">
        <v>51</v>
      </c>
      <c r="C34" s="244"/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1077</v>
      </c>
      <c r="K34" s="217">
        <f t="shared" si="6"/>
        <v>1077</v>
      </c>
      <c r="L34" s="218"/>
    </row>
    <row r="35" spans="2:12" ht="14.1" customHeight="1">
      <c r="B35" s="245" t="s">
        <v>52</v>
      </c>
      <c r="C35" s="245"/>
      <c r="D35" s="207">
        <v>11249</v>
      </c>
      <c r="E35" s="207">
        <v>17289</v>
      </c>
      <c r="F35" s="207">
        <v>3239</v>
      </c>
      <c r="G35" s="207">
        <v>6952</v>
      </c>
      <c r="H35" s="207">
        <v>3208</v>
      </c>
      <c r="I35" s="207">
        <v>2094</v>
      </c>
      <c r="J35" s="207">
        <v>4675</v>
      </c>
      <c r="K35" s="217">
        <f t="shared" si="6"/>
        <v>48706</v>
      </c>
      <c r="L35" s="218"/>
    </row>
    <row r="36" spans="2:12" ht="14.1" customHeight="1">
      <c r="B36" s="244" t="s">
        <v>53</v>
      </c>
      <c r="C36" s="244"/>
      <c r="D36" s="207">
        <v>1136</v>
      </c>
      <c r="E36" s="207">
        <v>415</v>
      </c>
      <c r="F36" s="207">
        <v>42</v>
      </c>
      <c r="G36" s="207">
        <v>5265</v>
      </c>
      <c r="H36" s="207">
        <v>165</v>
      </c>
      <c r="I36" s="207">
        <v>236</v>
      </c>
      <c r="J36" s="207">
        <v>48</v>
      </c>
      <c r="K36" s="217">
        <f t="shared" si="6"/>
        <v>7307</v>
      </c>
      <c r="L36" s="218"/>
    </row>
    <row r="37" spans="2:12" ht="14.1" customHeight="1">
      <c r="B37" s="244" t="s">
        <v>54</v>
      </c>
      <c r="C37" s="244"/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17">
        <f t="shared" si="6"/>
        <v>0</v>
      </c>
      <c r="L37" s="218"/>
    </row>
    <row r="38" spans="2:12" ht="14.1" customHeight="1">
      <c r="B38" s="245" t="s">
        <v>55</v>
      </c>
      <c r="C38" s="245"/>
      <c r="D38" s="207">
        <v>0</v>
      </c>
      <c r="E38" s="207">
        <v>0</v>
      </c>
      <c r="F38" s="207">
        <v>0</v>
      </c>
      <c r="G38" s="207">
        <v>0</v>
      </c>
      <c r="H38" s="207">
        <v>5</v>
      </c>
      <c r="I38" s="207">
        <v>0</v>
      </c>
      <c r="J38" s="207">
        <v>0</v>
      </c>
      <c r="K38" s="217">
        <f t="shared" si="6"/>
        <v>5</v>
      </c>
      <c r="L38" s="218"/>
    </row>
    <row r="39" spans="2:12" ht="14.1" customHeight="1">
      <c r="B39" s="244" t="s">
        <v>56</v>
      </c>
      <c r="C39" s="244"/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  <c r="J39" s="207">
        <v>0</v>
      </c>
      <c r="K39" s="217">
        <f t="shared" si="6"/>
        <v>0</v>
      </c>
      <c r="L39" s="218"/>
    </row>
    <row r="40" spans="2:12" ht="14.1" customHeight="1">
      <c r="B40" s="244" t="s">
        <v>57</v>
      </c>
      <c r="C40" s="244"/>
      <c r="D40" s="207">
        <v>66</v>
      </c>
      <c r="E40" s="207">
        <v>0</v>
      </c>
      <c r="F40" s="207">
        <v>0</v>
      </c>
      <c r="G40" s="207">
        <v>0</v>
      </c>
      <c r="H40" s="207">
        <v>0</v>
      </c>
      <c r="I40" s="207">
        <v>124</v>
      </c>
      <c r="J40" s="207">
        <v>0</v>
      </c>
      <c r="K40" s="217">
        <f t="shared" si="6"/>
        <v>190</v>
      </c>
      <c r="L40" s="218"/>
    </row>
    <row r="41" spans="2:12" ht="14.1" customHeight="1">
      <c r="B41" s="244" t="s">
        <v>58</v>
      </c>
      <c r="C41" s="244"/>
      <c r="D41" s="207">
        <v>0</v>
      </c>
      <c r="E41" s="207">
        <v>78</v>
      </c>
      <c r="F41" s="207">
        <v>0</v>
      </c>
      <c r="G41" s="207">
        <v>0</v>
      </c>
      <c r="H41" s="207">
        <v>42</v>
      </c>
      <c r="I41" s="207">
        <v>0</v>
      </c>
      <c r="J41" s="207">
        <v>17</v>
      </c>
      <c r="K41" s="217">
        <f>SUM(D41:J41)</f>
        <v>137</v>
      </c>
      <c r="L41" s="218"/>
    </row>
    <row r="42" spans="2:12" ht="14.1" customHeight="1">
      <c r="B42" s="257" t="s">
        <v>59</v>
      </c>
      <c r="C42" s="258"/>
      <c r="D42" s="207">
        <f t="shared" ref="D42:I42" si="7">SUM(D43:D47)</f>
        <v>99446</v>
      </c>
      <c r="E42" s="207">
        <f t="shared" si="7"/>
        <v>647</v>
      </c>
      <c r="F42" s="207">
        <f t="shared" si="7"/>
        <v>6</v>
      </c>
      <c r="G42" s="207">
        <f t="shared" si="7"/>
        <v>396</v>
      </c>
      <c r="H42" s="207">
        <f t="shared" si="7"/>
        <v>22167</v>
      </c>
      <c r="I42" s="207">
        <f t="shared" si="7"/>
        <v>45</v>
      </c>
      <c r="J42" s="207">
        <f>SUM(J43:J47)</f>
        <v>330</v>
      </c>
      <c r="K42" s="217">
        <f>SUM(D42:J42)</f>
        <v>123037</v>
      </c>
      <c r="L42" s="218"/>
    </row>
    <row r="43" spans="2:12" ht="14.1" customHeight="1">
      <c r="B43" s="244" t="s">
        <v>60</v>
      </c>
      <c r="C43" s="244"/>
      <c r="D43" s="207">
        <v>17718</v>
      </c>
      <c r="E43" s="207">
        <v>1</v>
      </c>
      <c r="F43" s="207">
        <v>4</v>
      </c>
      <c r="G43" s="207">
        <v>61</v>
      </c>
      <c r="H43" s="207">
        <v>703</v>
      </c>
      <c r="I43" s="207">
        <v>0</v>
      </c>
      <c r="J43" s="207">
        <v>175</v>
      </c>
      <c r="K43" s="217">
        <f t="shared" si="6"/>
        <v>18662</v>
      </c>
      <c r="L43" s="218"/>
    </row>
    <row r="44" spans="2:12" ht="14.1" customHeight="1">
      <c r="B44" s="244" t="s">
        <v>61</v>
      </c>
      <c r="C44" s="244"/>
      <c r="D44" s="207">
        <v>2497</v>
      </c>
      <c r="E44" s="207">
        <v>0</v>
      </c>
      <c r="F44" s="207">
        <v>0</v>
      </c>
      <c r="G44" s="207">
        <v>1</v>
      </c>
      <c r="H44" s="207">
        <v>50</v>
      </c>
      <c r="I44" s="207">
        <v>5</v>
      </c>
      <c r="J44" s="207">
        <v>1</v>
      </c>
      <c r="K44" s="217">
        <f t="shared" si="6"/>
        <v>2554</v>
      </c>
      <c r="L44" s="218"/>
    </row>
    <row r="45" spans="2:12" ht="14.1" customHeight="1">
      <c r="B45" s="245" t="s">
        <v>53</v>
      </c>
      <c r="C45" s="245"/>
      <c r="D45" s="207">
        <v>76101</v>
      </c>
      <c r="E45" s="207">
        <v>10</v>
      </c>
      <c r="F45" s="207">
        <v>2</v>
      </c>
      <c r="G45" s="207">
        <v>334</v>
      </c>
      <c r="H45" s="207">
        <v>21198</v>
      </c>
      <c r="I45" s="207">
        <v>7</v>
      </c>
      <c r="J45" s="207">
        <v>98</v>
      </c>
      <c r="K45" s="217">
        <f t="shared" si="6"/>
        <v>97750</v>
      </c>
      <c r="L45" s="218"/>
    </row>
    <row r="46" spans="2:12" ht="14.1" customHeight="1">
      <c r="B46" s="244" t="s">
        <v>57</v>
      </c>
      <c r="C46" s="244"/>
      <c r="D46" s="207">
        <v>14</v>
      </c>
      <c r="E46" s="207">
        <v>620</v>
      </c>
      <c r="F46" s="207">
        <v>0</v>
      </c>
      <c r="G46" s="207">
        <v>0</v>
      </c>
      <c r="H46" s="207">
        <v>0</v>
      </c>
      <c r="I46" s="207">
        <v>0</v>
      </c>
      <c r="J46" s="207">
        <v>25</v>
      </c>
      <c r="K46" s="217">
        <f t="shared" si="6"/>
        <v>659</v>
      </c>
      <c r="L46" s="218"/>
    </row>
    <row r="47" spans="2:12" ht="14.1" customHeight="1">
      <c r="B47" s="245" t="s">
        <v>58</v>
      </c>
      <c r="C47" s="245"/>
      <c r="D47" s="207">
        <v>3116</v>
      </c>
      <c r="E47" s="207">
        <v>16</v>
      </c>
      <c r="F47" s="207">
        <v>0</v>
      </c>
      <c r="G47" s="207">
        <v>0</v>
      </c>
      <c r="H47" s="207">
        <v>216</v>
      </c>
      <c r="I47" s="207">
        <v>33</v>
      </c>
      <c r="J47" s="207">
        <v>31</v>
      </c>
      <c r="K47" s="217">
        <f t="shared" si="6"/>
        <v>3412</v>
      </c>
      <c r="L47" s="218"/>
    </row>
    <row r="48" spans="2:12" ht="14.1" customHeight="1">
      <c r="B48" s="260" t="s">
        <v>62</v>
      </c>
      <c r="C48" s="261"/>
      <c r="D48" s="207">
        <v>139</v>
      </c>
      <c r="E48" s="207">
        <v>2368</v>
      </c>
      <c r="F48" s="207">
        <v>10</v>
      </c>
      <c r="G48" s="207">
        <v>22</v>
      </c>
      <c r="H48" s="207">
        <v>34</v>
      </c>
      <c r="I48" s="207">
        <v>437</v>
      </c>
      <c r="J48" s="207">
        <v>865</v>
      </c>
      <c r="K48" s="217">
        <f t="shared" si="6"/>
        <v>3875</v>
      </c>
      <c r="L48" s="218"/>
    </row>
    <row r="49" spans="2:12" ht="13.5" customHeight="1">
      <c r="B49" s="259" t="s">
        <v>70</v>
      </c>
      <c r="C49" s="259"/>
      <c r="D49" s="207">
        <f>D32+D42+D48</f>
        <v>130894</v>
      </c>
      <c r="E49" s="207">
        <f t="shared" ref="E49:J49" si="8">E32+E42+E48</f>
        <v>35613</v>
      </c>
      <c r="F49" s="207">
        <f t="shared" si="8"/>
        <v>5463</v>
      </c>
      <c r="G49" s="207">
        <f t="shared" si="8"/>
        <v>16384</v>
      </c>
      <c r="H49" s="207">
        <f t="shared" si="8"/>
        <v>26867</v>
      </c>
      <c r="I49" s="207">
        <f t="shared" si="8"/>
        <v>3685</v>
      </c>
      <c r="J49" s="207">
        <f t="shared" si="8"/>
        <v>19284</v>
      </c>
      <c r="K49" s="217">
        <f>SUM(D49:J49)</f>
        <v>238190</v>
      </c>
      <c r="L49" s="218"/>
    </row>
    <row r="50" spans="2:12" ht="3" customHeight="1"/>
    <row r="51" spans="2:12" ht="5.0999999999999996" customHeight="1">
      <c r="L51" s="219"/>
    </row>
  </sheetData>
  <mergeCells count="52">
    <mergeCell ref="B44:C44"/>
    <mergeCell ref="B43:C43"/>
    <mergeCell ref="B42:C42"/>
    <mergeCell ref="B41:C41"/>
    <mergeCell ref="B49:C49"/>
    <mergeCell ref="B48:C48"/>
    <mergeCell ref="B47:C47"/>
    <mergeCell ref="B46:C46"/>
    <mergeCell ref="B45:C45"/>
    <mergeCell ref="B36:C36"/>
    <mergeCell ref="B35:C35"/>
    <mergeCell ref="B34:C34"/>
    <mergeCell ref="B33:C33"/>
    <mergeCell ref="B40:C40"/>
    <mergeCell ref="B39:C39"/>
    <mergeCell ref="B38:C38"/>
    <mergeCell ref="B37:C37"/>
    <mergeCell ref="B26:C26"/>
    <mergeCell ref="B25:C25"/>
    <mergeCell ref="K30:K31"/>
    <mergeCell ref="B32:C32"/>
    <mergeCell ref="B30:C31"/>
    <mergeCell ref="D30:D31"/>
    <mergeCell ref="E30:E31"/>
    <mergeCell ref="F30:F31"/>
    <mergeCell ref="G30:G31"/>
    <mergeCell ref="H30:H31"/>
    <mergeCell ref="I30:I31"/>
    <mergeCell ref="J30:J31"/>
    <mergeCell ref="B23:C23"/>
    <mergeCell ref="B22:C22"/>
    <mergeCell ref="B21:C21"/>
    <mergeCell ref="B20:C20"/>
    <mergeCell ref="B24:C24"/>
    <mergeCell ref="B15:C15"/>
    <mergeCell ref="B14:C14"/>
    <mergeCell ref="B13:C13"/>
    <mergeCell ref="B12:C12"/>
    <mergeCell ref="B19:C19"/>
    <mergeCell ref="B18:C18"/>
    <mergeCell ref="B17:C17"/>
    <mergeCell ref="B16:C16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</mergeCells>
  <phoneticPr fontId="4"/>
  <printOptions horizontalCentered="1"/>
  <pageMargins left="0" right="0" top="0" bottom="0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22"/>
  <sheetViews>
    <sheetView view="pageBreakPreview" zoomScale="130" zoomScaleNormal="100" zoomScaleSheetLayoutView="130" workbookViewId="0">
      <selection activeCell="I18" sqref="I18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/>
    <row r="2" spans="2:6" ht="15" customHeight="1">
      <c r="B2" s="335" t="s">
        <v>180</v>
      </c>
      <c r="C2" s="336"/>
      <c r="D2" s="336"/>
      <c r="E2" s="336"/>
      <c r="F2" s="336"/>
    </row>
    <row r="3" spans="2:6" ht="14.25" customHeight="1">
      <c r="B3" s="57" t="s">
        <v>181</v>
      </c>
      <c r="F3" s="58" t="s">
        <v>341</v>
      </c>
    </row>
    <row r="4" spans="2:6">
      <c r="B4" s="59" t="s">
        <v>182</v>
      </c>
      <c r="C4" s="59" t="s">
        <v>164</v>
      </c>
      <c r="D4" s="60" t="s">
        <v>183</v>
      </c>
      <c r="E4" s="60"/>
      <c r="F4" s="238" t="s">
        <v>0</v>
      </c>
    </row>
    <row r="5" spans="2:6">
      <c r="B5" s="337" t="s">
        <v>184</v>
      </c>
      <c r="C5" s="337" t="s">
        <v>34</v>
      </c>
      <c r="D5" s="61" t="s">
        <v>325</v>
      </c>
      <c r="E5" s="62"/>
      <c r="F5" s="239">
        <f>ROUND([1]財源明細!$F$5/1000000,0)</f>
        <v>21217</v>
      </c>
    </row>
    <row r="6" spans="2:6">
      <c r="B6" s="338"/>
      <c r="C6" s="338"/>
      <c r="D6" s="61" t="s">
        <v>185</v>
      </c>
      <c r="E6" s="62"/>
      <c r="F6" s="239">
        <f>ROUND([1]財源明細!$F$6/1000000,0)</f>
        <v>21016</v>
      </c>
    </row>
    <row r="7" spans="2:6">
      <c r="B7" s="338"/>
      <c r="C7" s="338"/>
      <c r="D7" s="61" t="s">
        <v>221</v>
      </c>
      <c r="E7" s="62"/>
      <c r="F7" s="239">
        <f>ROUND([1]財源明細!$F$7/1000000,0)</f>
        <v>3680</v>
      </c>
    </row>
    <row r="8" spans="2:6">
      <c r="B8" s="338"/>
      <c r="C8" s="338"/>
      <c r="D8" s="61" t="s">
        <v>186</v>
      </c>
      <c r="E8" s="62"/>
      <c r="F8" s="239">
        <f>ROUND([1]財源明細!$F$8/1000000,0)</f>
        <v>595</v>
      </c>
    </row>
    <row r="9" spans="2:6">
      <c r="B9" s="338"/>
      <c r="C9" s="338"/>
      <c r="D9" s="64" t="s">
        <v>222</v>
      </c>
      <c r="E9" s="62"/>
      <c r="F9" s="239">
        <f>ROUND([1]財源明細!$F$9/1000000,0)</f>
        <v>309</v>
      </c>
    </row>
    <row r="10" spans="2:6">
      <c r="B10" s="338"/>
      <c r="C10" s="338"/>
      <c r="D10" s="64" t="s">
        <v>223</v>
      </c>
      <c r="E10" s="62"/>
      <c r="F10" s="239">
        <f>ROUND([1]財源明細!$F$10/1000000,0)</f>
        <v>2216</v>
      </c>
    </row>
    <row r="11" spans="2:6">
      <c r="B11" s="338"/>
      <c r="C11" s="339"/>
      <c r="D11" s="340" t="s">
        <v>188</v>
      </c>
      <c r="E11" s="341"/>
      <c r="F11" s="239">
        <f>SUM(F5:F10)</f>
        <v>49033</v>
      </c>
    </row>
    <row r="12" spans="2:6" ht="13.5" customHeight="1">
      <c r="B12" s="338"/>
      <c r="C12" s="342" t="s">
        <v>35</v>
      </c>
      <c r="D12" s="344" t="s">
        <v>189</v>
      </c>
      <c r="E12" s="62" t="s">
        <v>190</v>
      </c>
      <c r="F12" s="239">
        <f>ROUND([1]財源明細!$F$12/1000000,0)</f>
        <v>905</v>
      </c>
    </row>
    <row r="13" spans="2:6">
      <c r="B13" s="338"/>
      <c r="C13" s="343"/>
      <c r="D13" s="345"/>
      <c r="E13" s="62" t="s">
        <v>191</v>
      </c>
      <c r="F13" s="239">
        <f>ROUND([1]財源明細!$F$13/1000000,0)</f>
        <v>410</v>
      </c>
    </row>
    <row r="14" spans="2:6">
      <c r="B14" s="338"/>
      <c r="C14" s="338"/>
      <c r="D14" s="346"/>
      <c r="E14" s="65" t="s">
        <v>178</v>
      </c>
      <c r="F14" s="239">
        <f>SUM(F12:F13)</f>
        <v>1315</v>
      </c>
    </row>
    <row r="15" spans="2:6" ht="13.5" customHeight="1">
      <c r="B15" s="338"/>
      <c r="C15" s="338"/>
      <c r="D15" s="344" t="s">
        <v>192</v>
      </c>
      <c r="E15" s="62" t="s">
        <v>190</v>
      </c>
      <c r="F15" s="239">
        <f>ROUND([1]財源明細!$F$15/1000000,0)</f>
        <v>17062</v>
      </c>
    </row>
    <row r="16" spans="2:6">
      <c r="B16" s="338"/>
      <c r="C16" s="338"/>
      <c r="D16" s="345"/>
      <c r="E16" s="62" t="s">
        <v>191</v>
      </c>
      <c r="F16" s="239">
        <f>ROUND([1]財源明細!$F$16/1000000,0)</f>
        <v>6007</v>
      </c>
    </row>
    <row r="17" spans="2:6">
      <c r="B17" s="338"/>
      <c r="C17" s="338"/>
      <c r="D17" s="346"/>
      <c r="E17" s="65" t="s">
        <v>178</v>
      </c>
      <c r="F17" s="110">
        <f>SUM(F15:F16)</f>
        <v>23069</v>
      </c>
    </row>
    <row r="18" spans="2:6">
      <c r="B18" s="338"/>
      <c r="C18" s="339"/>
      <c r="D18" s="340" t="s">
        <v>188</v>
      </c>
      <c r="E18" s="341"/>
      <c r="F18" s="110">
        <f>F14+F17</f>
        <v>24384</v>
      </c>
    </row>
    <row r="19" spans="2:6">
      <c r="B19" s="339"/>
      <c r="C19" s="340" t="s">
        <v>33</v>
      </c>
      <c r="D19" s="347"/>
      <c r="E19" s="341"/>
      <c r="F19" s="110">
        <f>F11+F18</f>
        <v>73417</v>
      </c>
    </row>
    <row r="20" spans="2:6" hidden="1">
      <c r="B20" s="59" t="s">
        <v>193</v>
      </c>
      <c r="C20" s="63"/>
      <c r="D20" s="61"/>
      <c r="E20" s="62"/>
      <c r="F20" s="110"/>
    </row>
    <row r="21" spans="2:6" hidden="1">
      <c r="B21" s="66" t="s">
        <v>187</v>
      </c>
      <c r="C21" s="63"/>
      <c r="D21" s="61"/>
      <c r="E21" s="62"/>
      <c r="F21" s="110"/>
    </row>
    <row r="22" spans="2:6" ht="1.9" customHeight="1"/>
  </sheetData>
  <mergeCells count="9">
    <mergeCell ref="B2:F2"/>
    <mergeCell ref="B5:B19"/>
    <mergeCell ref="C5:C11"/>
    <mergeCell ref="D11:E11"/>
    <mergeCell ref="C12:C18"/>
    <mergeCell ref="D12:D14"/>
    <mergeCell ref="D15:D17"/>
    <mergeCell ref="D18:E18"/>
    <mergeCell ref="C19:E19"/>
  </mergeCells>
  <phoneticPr fontId="4"/>
  <printOptions horizontalCentered="1"/>
  <pageMargins left="0.19685039370078741" right="0.19685039370078741" top="0.39370078740157483" bottom="0.19685039370078741" header="0.31496062992125984" footer="0.31496062992125984"/>
  <pageSetup paperSize="9" scale="1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5"/>
  <sheetViews>
    <sheetView view="pageBreakPreview" zoomScale="85" zoomScaleNormal="100" zoomScaleSheetLayoutView="85" workbookViewId="0">
      <selection activeCell="F16" sqref="F16"/>
    </sheetView>
  </sheetViews>
  <sheetFormatPr defaultRowHeight="13.5"/>
  <cols>
    <col min="1" max="1" width="8.125" style="67" customWidth="1"/>
    <col min="2" max="2" width="5" style="67" customWidth="1"/>
    <col min="3" max="3" width="23.625" style="67" customWidth="1"/>
    <col min="4" max="8" width="15.625" style="67" customWidth="1"/>
    <col min="9" max="9" width="1.25" style="67" customWidth="1"/>
    <col min="10" max="10" width="12.625" style="67" customWidth="1"/>
    <col min="11" max="11" width="13.875" bestFit="1" customWidth="1"/>
  </cols>
  <sheetData>
    <row r="1" spans="1:12" s="67" customFormat="1" ht="86.25" customHeight="1"/>
    <row r="2" spans="1:12" s="67" customFormat="1" ht="18" customHeight="1">
      <c r="C2" s="350" t="s">
        <v>194</v>
      </c>
      <c r="D2" s="351"/>
      <c r="E2" s="351"/>
      <c r="F2" s="352" t="s">
        <v>341</v>
      </c>
      <c r="G2" s="352"/>
      <c r="H2" s="352"/>
    </row>
    <row r="3" spans="1:12" s="67" customFormat="1" ht="24.95" customHeight="1">
      <c r="C3" s="353" t="s">
        <v>41</v>
      </c>
      <c r="D3" s="353" t="s">
        <v>175</v>
      </c>
      <c r="E3" s="354" t="s">
        <v>195</v>
      </c>
      <c r="F3" s="353"/>
      <c r="G3" s="353"/>
      <c r="H3" s="353"/>
    </row>
    <row r="4" spans="1:12" s="68" customFormat="1" ht="27.95" customHeight="1">
      <c r="C4" s="353"/>
      <c r="D4" s="353"/>
      <c r="E4" s="69" t="s">
        <v>196</v>
      </c>
      <c r="F4" s="70" t="s">
        <v>197</v>
      </c>
      <c r="G4" s="70" t="s">
        <v>198</v>
      </c>
      <c r="H4" s="70" t="s">
        <v>199</v>
      </c>
    </row>
    <row r="5" spans="1:12" s="67" customFormat="1" ht="30" customHeight="1">
      <c r="C5" s="71" t="s">
        <v>200</v>
      </c>
      <c r="D5" s="72">
        <f>SUM(E5:H5)</f>
        <v>68574</v>
      </c>
      <c r="E5" s="240">
        <v>23069</v>
      </c>
      <c r="F5" s="241">
        <v>3235</v>
      </c>
      <c r="G5" s="241">
        <v>32195</v>
      </c>
      <c r="H5" s="241">
        <v>10075</v>
      </c>
      <c r="J5" s="73"/>
      <c r="K5" s="73"/>
      <c r="L5" s="80"/>
    </row>
    <row r="6" spans="1:12" s="67" customFormat="1" ht="30" customHeight="1">
      <c r="C6" s="71" t="s">
        <v>201</v>
      </c>
      <c r="D6" s="72">
        <f t="shared" ref="D6:D9" si="0">SUM(E6:H6)</f>
        <v>4491</v>
      </c>
      <c r="E6" s="240">
        <v>1315</v>
      </c>
      <c r="F6" s="242">
        <v>1980</v>
      </c>
      <c r="G6" s="241">
        <v>1196</v>
      </c>
      <c r="H6" s="242">
        <v>0</v>
      </c>
      <c r="J6" s="73"/>
      <c r="K6" s="73"/>
    </row>
    <row r="7" spans="1:12" s="67" customFormat="1" ht="30" customHeight="1">
      <c r="C7" s="71" t="s">
        <v>202</v>
      </c>
      <c r="D7" s="72">
        <f t="shared" si="0"/>
        <v>3435</v>
      </c>
      <c r="E7" s="240">
        <v>0</v>
      </c>
      <c r="F7" s="242">
        <v>0</v>
      </c>
      <c r="G7" s="241">
        <v>3435</v>
      </c>
      <c r="H7" s="242">
        <v>0</v>
      </c>
      <c r="J7" s="73"/>
    </row>
    <row r="8" spans="1:12" s="67" customFormat="1" ht="30" customHeight="1">
      <c r="C8" s="71" t="s">
        <v>170</v>
      </c>
      <c r="D8" s="75" t="s">
        <v>310</v>
      </c>
      <c r="E8" s="74" t="s">
        <v>312</v>
      </c>
      <c r="F8" s="75" t="s">
        <v>312</v>
      </c>
      <c r="G8" s="75" t="s">
        <v>312</v>
      </c>
      <c r="H8" s="75" t="s">
        <v>312</v>
      </c>
      <c r="J8" s="73"/>
    </row>
    <row r="9" spans="1:12" s="67" customFormat="1" ht="30" customHeight="1">
      <c r="C9" s="55" t="s">
        <v>70</v>
      </c>
      <c r="D9" s="72">
        <f t="shared" si="0"/>
        <v>76500</v>
      </c>
      <c r="E9" s="76">
        <f>SUM(E5:E7)</f>
        <v>24384</v>
      </c>
      <c r="F9" s="76">
        <f t="shared" ref="F9:H9" si="1">SUM(F5:F7)</f>
        <v>5215</v>
      </c>
      <c r="G9" s="76">
        <f t="shared" si="1"/>
        <v>36826</v>
      </c>
      <c r="H9" s="76">
        <f t="shared" si="1"/>
        <v>10075</v>
      </c>
      <c r="J9" s="73"/>
    </row>
    <row r="10" spans="1:12" s="77" customFormat="1" ht="3.75" customHeight="1">
      <c r="J10" s="73"/>
    </row>
    <row r="11" spans="1:12" s="77" customFormat="1" ht="21.75" customHeight="1"/>
    <row r="12" spans="1:12">
      <c r="A12" s="77"/>
      <c r="B12" s="77"/>
      <c r="C12" s="348"/>
      <c r="D12" s="349"/>
      <c r="E12" s="349"/>
      <c r="F12" s="349"/>
      <c r="G12" s="349"/>
      <c r="H12" s="349"/>
      <c r="I12" s="77"/>
      <c r="J12" s="77"/>
    </row>
    <row r="13" spans="1:12">
      <c r="A13" s="77"/>
      <c r="B13" s="77"/>
      <c r="C13" s="78"/>
      <c r="D13" s="78"/>
      <c r="E13" s="78"/>
      <c r="F13" s="78"/>
      <c r="G13" s="78"/>
      <c r="H13" s="78"/>
      <c r="I13" s="77"/>
      <c r="J13" s="77"/>
    </row>
    <row r="14" spans="1:12">
      <c r="C14" s="79"/>
      <c r="D14" s="78"/>
      <c r="E14" s="79"/>
      <c r="F14" s="79"/>
      <c r="G14" s="79"/>
      <c r="H14" s="79"/>
    </row>
    <row r="15" spans="1:12">
      <c r="A15" s="68"/>
      <c r="B15" s="68"/>
      <c r="C15" s="68"/>
      <c r="D15" s="68"/>
      <c r="E15" s="68"/>
      <c r="F15" s="68"/>
      <c r="G15" s="68"/>
      <c r="H15" s="68"/>
      <c r="I15" s="68"/>
      <c r="J15" s="68"/>
    </row>
  </sheetData>
  <mergeCells count="6">
    <mergeCell ref="C12:H12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8"/>
  <sheetViews>
    <sheetView view="pageBreakPreview" zoomScale="190" zoomScaleNormal="178" zoomScaleSheetLayoutView="190" workbookViewId="0">
      <selection activeCell="E13" sqref="E13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/>
    <row r="2" spans="2:3" ht="10.5" customHeight="1">
      <c r="B2" s="355" t="s">
        <v>203</v>
      </c>
      <c r="C2" s="356"/>
    </row>
    <row r="3" spans="2:3" ht="9.75" customHeight="1">
      <c r="B3" s="81" t="s">
        <v>204</v>
      </c>
      <c r="C3" s="82" t="s">
        <v>341</v>
      </c>
    </row>
    <row r="4" spans="2:3" ht="18.95" customHeight="1">
      <c r="B4" s="106" t="s">
        <v>93</v>
      </c>
      <c r="C4" s="106" t="s">
        <v>168</v>
      </c>
    </row>
    <row r="5" spans="2:3" ht="15" customHeight="1">
      <c r="B5" s="107" t="s">
        <v>220</v>
      </c>
      <c r="C5" s="243">
        <v>5925</v>
      </c>
    </row>
    <row r="6" spans="2:3" ht="15" customHeight="1">
      <c r="B6" s="107"/>
      <c r="C6" s="107"/>
    </row>
    <row r="7" spans="2:3" ht="15" customHeight="1">
      <c r="B7" s="108" t="s">
        <v>33</v>
      </c>
      <c r="C7" s="109">
        <f>SUM(C5:C6)</f>
        <v>5925</v>
      </c>
    </row>
    <row r="8" spans="2:3" ht="1.9" customHeight="1"/>
  </sheetData>
  <mergeCells count="1">
    <mergeCell ref="B2:C2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4"/>
  <sheetViews>
    <sheetView showGridLines="0" view="pageBreakPreview" zoomScale="80" zoomScaleNormal="100" zoomScaleSheetLayoutView="80" workbookViewId="0">
      <selection activeCell="Q24" sqref="Q24"/>
    </sheetView>
  </sheetViews>
  <sheetFormatPr defaultRowHeight="13.5"/>
  <cols>
    <col min="1" max="1" width="0.375" style="1" customWidth="1"/>
    <col min="2" max="2" width="1.25" style="1" customWidth="1"/>
    <col min="3" max="11" width="2.125" style="1" customWidth="1"/>
    <col min="12" max="12" width="9.25" style="1" customWidth="1"/>
    <col min="13" max="20" width="16.125" style="1" customWidth="1"/>
    <col min="21" max="21" width="0.875" style="1" customWidth="1"/>
    <col min="22" max="22" width="16.125" style="1" customWidth="1"/>
  </cols>
  <sheetData>
    <row r="1" spans="2:20" s="1" customFormat="1" ht="21" customHeight="1">
      <c r="B1" s="363" t="s">
        <v>205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5"/>
      <c r="N1" s="5"/>
    </row>
    <row r="2" spans="2:20" s="1" customFormat="1" ht="15.75" customHeight="1">
      <c r="B2" s="22" t="s">
        <v>212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5"/>
      <c r="N2" s="5"/>
      <c r="T2" s="84" t="s">
        <v>162</v>
      </c>
    </row>
    <row r="3" spans="2:20" s="1" customFormat="1" ht="18.95" customHeight="1">
      <c r="B3" s="362" t="s">
        <v>164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57" t="s">
        <v>63</v>
      </c>
      <c r="N3" s="357" t="s">
        <v>206</v>
      </c>
      <c r="O3" s="357" t="s">
        <v>207</v>
      </c>
      <c r="P3" s="357" t="s">
        <v>208</v>
      </c>
      <c r="Q3" s="357" t="s">
        <v>209</v>
      </c>
      <c r="R3" s="359" t="s">
        <v>210</v>
      </c>
      <c r="S3" s="361" t="s">
        <v>211</v>
      </c>
      <c r="T3" s="361" t="s">
        <v>33</v>
      </c>
    </row>
    <row r="4" spans="2:20" s="1" customFormat="1" ht="18.95" customHeight="1"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58"/>
      <c r="N4" s="358"/>
      <c r="O4" s="358"/>
      <c r="P4" s="358"/>
      <c r="Q4" s="358"/>
      <c r="R4" s="360"/>
      <c r="S4" s="362"/>
      <c r="T4" s="362"/>
    </row>
    <row r="5" spans="2:20" s="1" customFormat="1" ht="15.75" customHeight="1">
      <c r="B5" s="85"/>
      <c r="C5" s="10" t="s">
        <v>213</v>
      </c>
      <c r="D5" s="10"/>
      <c r="E5" s="16"/>
      <c r="F5" s="10"/>
      <c r="G5" s="10"/>
      <c r="H5" s="10"/>
      <c r="I5" s="10"/>
      <c r="J5" s="16"/>
      <c r="K5" s="16"/>
      <c r="L5" s="86"/>
      <c r="M5" s="87"/>
      <c r="N5" s="87"/>
      <c r="O5" s="87"/>
      <c r="P5" s="87"/>
      <c r="Q5" s="15"/>
      <c r="R5" s="87"/>
      <c r="S5" s="87"/>
      <c r="T5" s="87"/>
    </row>
    <row r="6" spans="2:20" s="1" customFormat="1" ht="15.75" customHeight="1">
      <c r="B6" s="85"/>
      <c r="C6" s="10"/>
      <c r="D6" s="10" t="s">
        <v>214</v>
      </c>
      <c r="E6" s="10"/>
      <c r="F6" s="10"/>
      <c r="G6" s="10"/>
      <c r="H6" s="10"/>
      <c r="I6" s="10"/>
      <c r="J6" s="16"/>
      <c r="K6" s="16"/>
      <c r="L6" s="86"/>
      <c r="M6" s="87"/>
      <c r="N6" s="87"/>
      <c r="O6" s="87"/>
      <c r="P6" s="87"/>
      <c r="Q6" s="15"/>
      <c r="R6" s="87"/>
      <c r="S6" s="87"/>
      <c r="T6" s="87"/>
    </row>
    <row r="7" spans="2:20" s="1" customFormat="1" ht="15.75" customHeight="1">
      <c r="B7" s="85"/>
      <c r="C7" s="10"/>
      <c r="D7" s="10"/>
      <c r="E7" s="10" t="s">
        <v>8</v>
      </c>
      <c r="F7" s="10"/>
      <c r="G7" s="10"/>
      <c r="H7" s="10"/>
      <c r="I7" s="10"/>
      <c r="J7" s="16"/>
      <c r="K7" s="16"/>
      <c r="L7" s="86"/>
      <c r="M7" s="87"/>
      <c r="N7" s="87"/>
      <c r="O7" s="87"/>
      <c r="P7" s="87"/>
      <c r="Q7" s="15"/>
      <c r="R7" s="87"/>
      <c r="S7" s="87"/>
      <c r="T7" s="87"/>
    </row>
    <row r="8" spans="2:20" s="1" customFormat="1" ht="15.75" customHeight="1">
      <c r="B8" s="85"/>
      <c r="C8" s="10"/>
      <c r="D8" s="10"/>
      <c r="E8" s="10"/>
      <c r="F8" s="10" t="s">
        <v>9</v>
      </c>
      <c r="G8" s="10"/>
      <c r="H8" s="10"/>
      <c r="I8" s="10"/>
      <c r="J8" s="16"/>
      <c r="K8" s="16"/>
      <c r="L8" s="86"/>
      <c r="M8" s="87"/>
      <c r="N8" s="87"/>
      <c r="O8" s="87"/>
      <c r="P8" s="87"/>
      <c r="Q8" s="15"/>
      <c r="R8" s="87"/>
      <c r="S8" s="87"/>
      <c r="T8" s="87"/>
    </row>
    <row r="9" spans="2:20" s="1" customFormat="1" ht="15.75" customHeight="1">
      <c r="B9" s="85"/>
      <c r="C9" s="10"/>
      <c r="D9" s="10"/>
      <c r="E9" s="10"/>
      <c r="F9" s="10" t="s">
        <v>10</v>
      </c>
      <c r="G9" s="10"/>
      <c r="H9" s="10"/>
      <c r="I9" s="10"/>
      <c r="J9" s="16"/>
      <c r="K9" s="16"/>
      <c r="L9" s="86"/>
      <c r="M9" s="87"/>
      <c r="N9" s="87"/>
      <c r="O9" s="87"/>
      <c r="P9" s="87"/>
      <c r="Q9" s="15"/>
      <c r="R9" s="87"/>
      <c r="S9" s="87"/>
      <c r="T9" s="87"/>
    </row>
    <row r="10" spans="2:20" s="1" customFormat="1" ht="15.75" customHeight="1">
      <c r="B10" s="85"/>
      <c r="C10" s="10"/>
      <c r="D10" s="10"/>
      <c r="E10" s="10"/>
      <c r="F10" s="10" t="s">
        <v>11</v>
      </c>
      <c r="G10" s="10"/>
      <c r="H10" s="10"/>
      <c r="I10" s="10"/>
      <c r="J10" s="16"/>
      <c r="K10" s="16"/>
      <c r="L10" s="86"/>
      <c r="M10" s="87"/>
      <c r="N10" s="87"/>
      <c r="O10" s="87"/>
      <c r="P10" s="87"/>
      <c r="Q10" s="15"/>
      <c r="R10" s="87"/>
      <c r="S10" s="87"/>
      <c r="T10" s="87"/>
    </row>
    <row r="11" spans="2:20" s="1" customFormat="1" ht="15.75" customHeight="1">
      <c r="B11" s="85"/>
      <c r="C11" s="10"/>
      <c r="D11" s="10"/>
      <c r="E11" s="10"/>
      <c r="F11" s="10" t="s">
        <v>3</v>
      </c>
      <c r="G11" s="10"/>
      <c r="H11" s="10"/>
      <c r="I11" s="10"/>
      <c r="J11" s="16"/>
      <c r="K11" s="16"/>
      <c r="L11" s="86"/>
      <c r="M11" s="87"/>
      <c r="N11" s="87"/>
      <c r="O11" s="87"/>
      <c r="P11" s="87"/>
      <c r="Q11" s="15"/>
      <c r="R11" s="87"/>
      <c r="S11" s="87"/>
      <c r="T11" s="87"/>
    </row>
    <row r="12" spans="2:20" s="1" customFormat="1" ht="15.75" customHeight="1">
      <c r="B12" s="85"/>
      <c r="C12" s="10"/>
      <c r="D12" s="10"/>
      <c r="E12" s="10" t="s">
        <v>12</v>
      </c>
      <c r="F12" s="10"/>
      <c r="G12" s="10"/>
      <c r="H12" s="10"/>
      <c r="I12" s="10"/>
      <c r="J12" s="16"/>
      <c r="K12" s="16"/>
      <c r="L12" s="86"/>
      <c r="M12" s="87"/>
      <c r="N12" s="87"/>
      <c r="O12" s="87"/>
      <c r="P12" s="87"/>
      <c r="Q12" s="15"/>
      <c r="R12" s="87"/>
      <c r="S12" s="87"/>
      <c r="T12" s="87"/>
    </row>
    <row r="13" spans="2:20" s="1" customFormat="1" ht="15.75" customHeight="1">
      <c r="B13" s="85"/>
      <c r="C13" s="10"/>
      <c r="D13" s="10"/>
      <c r="E13" s="10"/>
      <c r="F13" s="10" t="s">
        <v>13</v>
      </c>
      <c r="G13" s="10"/>
      <c r="H13" s="10"/>
      <c r="I13" s="10"/>
      <c r="J13" s="16"/>
      <c r="K13" s="16"/>
      <c r="L13" s="86"/>
      <c r="M13" s="87"/>
      <c r="N13" s="87"/>
      <c r="O13" s="87"/>
      <c r="P13" s="87"/>
      <c r="Q13" s="15"/>
      <c r="R13" s="87"/>
      <c r="S13" s="87"/>
      <c r="T13" s="87"/>
    </row>
    <row r="14" spans="2:20" s="1" customFormat="1" ht="15.75" customHeight="1">
      <c r="B14" s="85"/>
      <c r="C14" s="10"/>
      <c r="D14" s="10"/>
      <c r="E14" s="10"/>
      <c r="F14" s="10" t="s">
        <v>14</v>
      </c>
      <c r="G14" s="10"/>
      <c r="H14" s="10"/>
      <c r="I14" s="10"/>
      <c r="J14" s="16"/>
      <c r="K14" s="16"/>
      <c r="L14" s="86"/>
      <c r="M14" s="87"/>
      <c r="N14" s="87"/>
      <c r="O14" s="87"/>
      <c r="P14" s="87"/>
      <c r="Q14" s="15"/>
      <c r="R14" s="87"/>
      <c r="S14" s="87"/>
      <c r="T14" s="87"/>
    </row>
    <row r="15" spans="2:20" s="1" customFormat="1" ht="15.75" customHeight="1">
      <c r="B15" s="85"/>
      <c r="C15" s="10"/>
      <c r="D15" s="10"/>
      <c r="E15" s="10"/>
      <c r="F15" s="10" t="s">
        <v>15</v>
      </c>
      <c r="G15" s="10"/>
      <c r="H15" s="10"/>
      <c r="I15" s="10"/>
      <c r="J15" s="16"/>
      <c r="K15" s="16"/>
      <c r="L15" s="86"/>
      <c r="M15" s="87"/>
      <c r="N15" s="87"/>
      <c r="O15" s="87"/>
      <c r="P15" s="87"/>
      <c r="Q15" s="15"/>
      <c r="R15" s="87"/>
      <c r="S15" s="87"/>
      <c r="T15" s="87"/>
    </row>
    <row r="16" spans="2:20" s="1" customFormat="1" ht="15.75" customHeight="1">
      <c r="B16" s="85"/>
      <c r="C16" s="10"/>
      <c r="D16" s="10"/>
      <c r="E16" s="10"/>
      <c r="F16" s="10" t="s">
        <v>3</v>
      </c>
      <c r="G16" s="10"/>
      <c r="H16" s="10"/>
      <c r="I16" s="10"/>
      <c r="J16" s="16"/>
      <c r="K16" s="16"/>
      <c r="L16" s="86"/>
      <c r="M16" s="87"/>
      <c r="N16" s="87"/>
      <c r="O16" s="87"/>
      <c r="P16" s="87"/>
      <c r="Q16" s="15"/>
      <c r="R16" s="87"/>
      <c r="S16" s="87"/>
      <c r="T16" s="87"/>
    </row>
    <row r="17" spans="2:20" s="1" customFormat="1" ht="15.75" customHeight="1">
      <c r="B17" s="85"/>
      <c r="C17" s="10"/>
      <c r="D17" s="10"/>
      <c r="E17" s="10" t="s">
        <v>36</v>
      </c>
      <c r="F17" s="10"/>
      <c r="G17" s="10"/>
      <c r="H17" s="10"/>
      <c r="I17" s="10"/>
      <c r="J17" s="16"/>
      <c r="K17" s="16"/>
      <c r="L17" s="86"/>
      <c r="M17" s="87"/>
      <c r="N17" s="88"/>
      <c r="O17" s="88"/>
      <c r="P17" s="89"/>
      <c r="Q17" s="90"/>
      <c r="R17" s="87"/>
      <c r="S17" s="87"/>
      <c r="T17" s="87"/>
    </row>
    <row r="18" spans="2:20" s="1" customFormat="1" ht="15.75" customHeight="1">
      <c r="B18" s="85"/>
      <c r="C18" s="10"/>
      <c r="D18" s="10"/>
      <c r="E18" s="16"/>
      <c r="F18" s="16" t="s">
        <v>16</v>
      </c>
      <c r="G18" s="16"/>
      <c r="H18" s="10"/>
      <c r="I18" s="10"/>
      <c r="J18" s="16"/>
      <c r="K18" s="16"/>
      <c r="L18" s="86"/>
      <c r="M18" s="87"/>
      <c r="N18" s="88"/>
      <c r="O18" s="88"/>
      <c r="P18" s="89"/>
      <c r="Q18" s="90"/>
      <c r="R18" s="87"/>
      <c r="S18" s="87"/>
      <c r="T18" s="87"/>
    </row>
    <row r="19" spans="2:20" s="1" customFormat="1" ht="15.75" customHeight="1">
      <c r="B19" s="91"/>
      <c r="C19" s="92"/>
      <c r="D19" s="92"/>
      <c r="E19" s="36"/>
      <c r="F19" s="92" t="s">
        <v>17</v>
      </c>
      <c r="G19" s="92"/>
      <c r="H19" s="92"/>
      <c r="I19" s="92"/>
      <c r="J19" s="36"/>
      <c r="K19" s="36"/>
      <c r="L19" s="93"/>
      <c r="M19" s="87"/>
      <c r="N19" s="88"/>
      <c r="O19" s="88"/>
      <c r="P19" s="89"/>
      <c r="Q19" s="90"/>
      <c r="R19" s="87"/>
      <c r="S19" s="87"/>
      <c r="T19" s="87"/>
    </row>
    <row r="20" spans="2:20" s="1" customFormat="1" ht="15.75" customHeight="1">
      <c r="B20" s="85"/>
      <c r="C20" s="10"/>
      <c r="D20" s="10"/>
      <c r="E20" s="16"/>
      <c r="F20" s="10" t="s">
        <v>1</v>
      </c>
      <c r="G20" s="10"/>
      <c r="H20" s="10"/>
      <c r="I20" s="10"/>
      <c r="J20" s="16"/>
      <c r="K20" s="16"/>
      <c r="L20" s="86"/>
      <c r="M20" s="87"/>
      <c r="N20" s="88"/>
      <c r="O20" s="88"/>
      <c r="P20" s="89"/>
      <c r="Q20" s="90"/>
      <c r="R20" s="87"/>
      <c r="S20" s="87"/>
      <c r="T20" s="87"/>
    </row>
    <row r="21" spans="2:20" s="1" customFormat="1" ht="15.75" customHeight="1">
      <c r="B21" s="94"/>
      <c r="C21" s="6"/>
      <c r="D21" s="8" t="s">
        <v>18</v>
      </c>
      <c r="E21" s="8"/>
      <c r="F21" s="6"/>
      <c r="G21" s="6"/>
      <c r="H21" s="6"/>
      <c r="I21" s="6"/>
      <c r="J21" s="2"/>
      <c r="K21" s="2"/>
      <c r="L21" s="95"/>
      <c r="M21" s="87"/>
      <c r="N21" s="88"/>
      <c r="O21" s="88"/>
      <c r="P21" s="89"/>
      <c r="Q21" s="90"/>
      <c r="R21" s="87"/>
      <c r="S21" s="87"/>
      <c r="T21" s="87"/>
    </row>
    <row r="22" spans="2:20" s="1" customFormat="1" ht="15.75" customHeight="1">
      <c r="B22" s="85"/>
      <c r="C22" s="10"/>
      <c r="D22" s="10"/>
      <c r="E22" s="10" t="s">
        <v>19</v>
      </c>
      <c r="F22" s="10"/>
      <c r="G22" s="10"/>
      <c r="H22" s="10"/>
      <c r="I22" s="10"/>
      <c r="J22" s="16"/>
      <c r="K22" s="16"/>
      <c r="L22" s="86"/>
      <c r="M22" s="87"/>
      <c r="N22" s="88"/>
      <c r="O22" s="88"/>
      <c r="P22" s="89"/>
      <c r="Q22" s="90"/>
      <c r="R22" s="87"/>
      <c r="S22" s="87"/>
      <c r="T22" s="87"/>
    </row>
    <row r="23" spans="2:20" s="1" customFormat="1" ht="15.75" customHeight="1">
      <c r="B23" s="94"/>
      <c r="C23" s="6"/>
      <c r="D23" s="6"/>
      <c r="E23" s="6" t="s">
        <v>20</v>
      </c>
      <c r="F23" s="6"/>
      <c r="G23" s="6"/>
      <c r="H23" s="6"/>
      <c r="I23" s="6"/>
      <c r="J23" s="2"/>
      <c r="K23" s="2"/>
      <c r="L23" s="95"/>
      <c r="M23" s="87"/>
      <c r="N23" s="87"/>
      <c r="O23" s="87"/>
      <c r="P23" s="87"/>
      <c r="Q23" s="15"/>
      <c r="R23" s="87"/>
      <c r="S23" s="87"/>
      <c r="T23" s="87"/>
    </row>
    <row r="24" spans="2:20" s="1" customFormat="1" ht="15.75" customHeight="1">
      <c r="B24" s="85"/>
      <c r="C24" s="10"/>
      <c r="D24" s="10"/>
      <c r="E24" s="10" t="s">
        <v>21</v>
      </c>
      <c r="F24" s="10"/>
      <c r="G24" s="10"/>
      <c r="H24" s="10"/>
      <c r="I24" s="10"/>
      <c r="J24" s="16"/>
      <c r="K24" s="16"/>
      <c r="L24" s="86"/>
      <c r="M24" s="87"/>
      <c r="N24" s="87"/>
      <c r="O24" s="87"/>
      <c r="P24" s="87"/>
      <c r="Q24" s="15"/>
      <c r="R24" s="87"/>
      <c r="S24" s="87"/>
      <c r="T24" s="87"/>
    </row>
    <row r="25" spans="2:20" s="1" customFormat="1" ht="15.75" customHeight="1">
      <c r="B25" s="94"/>
      <c r="C25" s="6"/>
      <c r="D25" s="6"/>
      <c r="E25" s="7" t="s">
        <v>215</v>
      </c>
      <c r="F25" s="7"/>
      <c r="G25" s="7"/>
      <c r="H25" s="7"/>
      <c r="I25" s="7"/>
      <c r="J25" s="14"/>
      <c r="K25" s="14"/>
      <c r="L25" s="96"/>
      <c r="M25" s="87"/>
      <c r="N25" s="87"/>
      <c r="O25" s="87"/>
      <c r="P25" s="87"/>
      <c r="Q25" s="15"/>
      <c r="R25" s="87"/>
      <c r="S25" s="87"/>
      <c r="T25" s="87"/>
    </row>
    <row r="26" spans="2:20" s="1" customFormat="1" ht="15.75" customHeight="1">
      <c r="B26" s="85"/>
      <c r="C26" s="97" t="s">
        <v>22</v>
      </c>
      <c r="D26" s="97"/>
      <c r="E26" s="11"/>
      <c r="F26" s="11"/>
      <c r="G26" s="11"/>
      <c r="H26" s="11"/>
      <c r="I26" s="11"/>
      <c r="J26" s="98"/>
      <c r="K26" s="98"/>
      <c r="L26" s="99"/>
      <c r="M26" s="87"/>
      <c r="N26" s="87"/>
      <c r="O26" s="87"/>
      <c r="P26" s="87"/>
      <c r="Q26" s="15"/>
      <c r="R26" s="87"/>
      <c r="S26" s="87"/>
      <c r="T26" s="87"/>
    </row>
    <row r="27" spans="2:20" s="1" customFormat="1" ht="15.75" customHeight="1">
      <c r="B27" s="85"/>
      <c r="C27" s="10"/>
      <c r="D27" s="10" t="s">
        <v>23</v>
      </c>
      <c r="E27" s="100"/>
      <c r="F27" s="10"/>
      <c r="G27" s="10"/>
      <c r="H27" s="10"/>
      <c r="I27" s="10"/>
      <c r="J27" s="101"/>
      <c r="K27" s="101"/>
      <c r="L27" s="102"/>
      <c r="M27" s="87"/>
      <c r="N27" s="87"/>
      <c r="O27" s="87"/>
      <c r="P27" s="87"/>
      <c r="Q27" s="15"/>
      <c r="R27" s="87"/>
      <c r="S27" s="87"/>
      <c r="T27" s="87"/>
    </row>
    <row r="28" spans="2:20" s="1" customFormat="1" ht="15.75" customHeight="1">
      <c r="B28" s="94"/>
      <c r="C28" s="6"/>
      <c r="D28" s="6" t="s">
        <v>3</v>
      </c>
      <c r="E28" s="6"/>
      <c r="F28" s="2"/>
      <c r="G28" s="6"/>
      <c r="H28" s="6"/>
      <c r="I28" s="6"/>
      <c r="J28" s="103"/>
      <c r="K28" s="103"/>
      <c r="L28" s="104"/>
      <c r="M28" s="87"/>
      <c r="N28" s="87"/>
      <c r="O28" s="87"/>
      <c r="P28" s="87"/>
      <c r="Q28" s="15"/>
      <c r="R28" s="87"/>
      <c r="S28" s="87"/>
      <c r="T28" s="87"/>
    </row>
    <row r="29" spans="2:20" s="1" customFormat="1" ht="15.75" customHeight="1">
      <c r="B29" s="85" t="s">
        <v>24</v>
      </c>
      <c r="C29" s="10"/>
      <c r="D29" s="10"/>
      <c r="E29" s="10"/>
      <c r="F29" s="11"/>
      <c r="G29" s="11"/>
      <c r="H29" s="11"/>
      <c r="I29" s="11"/>
      <c r="J29" s="98"/>
      <c r="K29" s="98"/>
      <c r="L29" s="99"/>
      <c r="M29" s="87"/>
      <c r="N29" s="87"/>
      <c r="O29" s="87"/>
      <c r="P29" s="87"/>
      <c r="Q29" s="15"/>
      <c r="R29" s="87"/>
      <c r="S29" s="87"/>
      <c r="T29" s="87"/>
    </row>
    <row r="30" spans="2:20" s="1" customFormat="1" ht="15.75" customHeight="1">
      <c r="B30" s="94"/>
      <c r="C30" s="6" t="s">
        <v>25</v>
      </c>
      <c r="D30" s="6"/>
      <c r="E30" s="2"/>
      <c r="F30" s="6"/>
      <c r="G30" s="6"/>
      <c r="H30" s="7"/>
      <c r="I30" s="7"/>
      <c r="J30" s="14"/>
      <c r="K30" s="14"/>
      <c r="L30" s="96"/>
      <c r="M30" s="87"/>
      <c r="N30" s="87"/>
      <c r="O30" s="87"/>
      <c r="P30" s="87"/>
      <c r="Q30" s="15"/>
      <c r="R30" s="87"/>
      <c r="S30" s="87"/>
      <c r="T30" s="87"/>
    </row>
    <row r="31" spans="2:20" s="1" customFormat="1" ht="15.75" customHeight="1">
      <c r="B31" s="85"/>
      <c r="C31" s="10"/>
      <c r="D31" s="16" t="s">
        <v>26</v>
      </c>
      <c r="E31" s="16"/>
      <c r="F31" s="10"/>
      <c r="G31" s="10"/>
      <c r="H31" s="11"/>
      <c r="I31" s="11"/>
      <c r="J31" s="98"/>
      <c r="K31" s="98"/>
      <c r="L31" s="99"/>
      <c r="M31" s="87"/>
      <c r="N31" s="87"/>
      <c r="O31" s="87"/>
      <c r="P31" s="87"/>
      <c r="Q31" s="15"/>
      <c r="R31" s="87"/>
      <c r="S31" s="87"/>
      <c r="T31" s="87"/>
    </row>
    <row r="32" spans="2:20" s="1" customFormat="1" ht="15.75" customHeight="1">
      <c r="B32" s="94"/>
      <c r="C32" s="6"/>
      <c r="D32" s="8" t="s">
        <v>27</v>
      </c>
      <c r="E32" s="8"/>
      <c r="F32" s="6"/>
      <c r="G32" s="6"/>
      <c r="H32" s="7"/>
      <c r="I32" s="7"/>
      <c r="J32" s="14"/>
      <c r="K32" s="14"/>
      <c r="L32" s="96"/>
      <c r="M32" s="87"/>
      <c r="N32" s="87"/>
      <c r="O32" s="87"/>
      <c r="P32" s="87"/>
      <c r="Q32" s="15"/>
      <c r="R32" s="87"/>
      <c r="S32" s="87"/>
      <c r="T32" s="87"/>
    </row>
    <row r="33" spans="2:20" s="1" customFormat="1" ht="15.75" customHeight="1">
      <c r="B33" s="85"/>
      <c r="C33" s="10"/>
      <c r="D33" s="16" t="s">
        <v>28</v>
      </c>
      <c r="E33" s="16"/>
      <c r="F33" s="10"/>
      <c r="G33" s="16"/>
      <c r="H33" s="10"/>
      <c r="I33" s="10"/>
      <c r="J33" s="16"/>
      <c r="K33" s="16"/>
      <c r="L33" s="86"/>
      <c r="M33" s="87"/>
      <c r="N33" s="87"/>
      <c r="O33" s="87"/>
      <c r="P33" s="87"/>
      <c r="Q33" s="15"/>
      <c r="R33" s="87"/>
      <c r="S33" s="87"/>
      <c r="T33" s="87"/>
    </row>
    <row r="34" spans="2:20" s="1" customFormat="1" ht="15.75" customHeight="1">
      <c r="B34" s="94"/>
      <c r="C34" s="6"/>
      <c r="D34" s="6" t="s">
        <v>29</v>
      </c>
      <c r="E34" s="6"/>
      <c r="F34" s="6"/>
      <c r="G34" s="6"/>
      <c r="H34" s="6"/>
      <c r="I34" s="6"/>
      <c r="J34" s="2"/>
      <c r="K34" s="2"/>
      <c r="L34" s="95"/>
      <c r="M34" s="87"/>
      <c r="N34" s="87"/>
      <c r="O34" s="87"/>
      <c r="P34" s="87"/>
      <c r="Q34" s="15"/>
      <c r="R34" s="87"/>
      <c r="S34" s="87"/>
      <c r="T34" s="87"/>
    </row>
    <row r="35" spans="2:20" s="1" customFormat="1" ht="15.75" customHeight="1">
      <c r="B35" s="85"/>
      <c r="C35" s="10"/>
      <c r="D35" s="10" t="s">
        <v>3</v>
      </c>
      <c r="E35" s="10"/>
      <c r="F35" s="10"/>
      <c r="G35" s="10"/>
      <c r="H35" s="10"/>
      <c r="I35" s="10"/>
      <c r="J35" s="16"/>
      <c r="K35" s="16"/>
      <c r="L35" s="86"/>
      <c r="M35" s="87"/>
      <c r="N35" s="87"/>
      <c r="O35" s="87"/>
      <c r="P35" s="87"/>
      <c r="Q35" s="15"/>
      <c r="R35" s="87"/>
      <c r="S35" s="87"/>
      <c r="T35" s="87"/>
    </row>
    <row r="36" spans="2:20" s="1" customFormat="1" ht="15.75" customHeight="1">
      <c r="B36" s="94"/>
      <c r="C36" s="6" t="s">
        <v>30</v>
      </c>
      <c r="D36" s="6"/>
      <c r="E36" s="6"/>
      <c r="F36" s="6"/>
      <c r="G36" s="6"/>
      <c r="H36" s="6"/>
      <c r="I36" s="6"/>
      <c r="J36" s="103"/>
      <c r="K36" s="103"/>
      <c r="L36" s="104"/>
      <c r="M36" s="87"/>
      <c r="N36" s="87"/>
      <c r="O36" s="87"/>
      <c r="P36" s="87"/>
      <c r="Q36" s="15"/>
      <c r="R36" s="87"/>
      <c r="S36" s="87"/>
      <c r="T36" s="87"/>
    </row>
    <row r="37" spans="2:20" s="1" customFormat="1" ht="15.75" customHeight="1">
      <c r="B37" s="85"/>
      <c r="C37" s="10"/>
      <c r="D37" s="10" t="s">
        <v>31</v>
      </c>
      <c r="E37" s="10"/>
      <c r="F37" s="10"/>
      <c r="G37" s="10"/>
      <c r="H37" s="10"/>
      <c r="I37" s="10"/>
      <c r="J37" s="101"/>
      <c r="K37" s="101"/>
      <c r="L37" s="102"/>
      <c r="M37" s="87"/>
      <c r="N37" s="87"/>
      <c r="O37" s="87"/>
      <c r="P37" s="87"/>
      <c r="Q37" s="15"/>
      <c r="R37" s="87"/>
      <c r="S37" s="87"/>
      <c r="T37" s="87"/>
    </row>
    <row r="38" spans="2:20" s="1" customFormat="1" ht="15.75" customHeight="1">
      <c r="B38" s="94"/>
      <c r="C38" s="6"/>
      <c r="D38" s="6" t="s">
        <v>1</v>
      </c>
      <c r="E38" s="6"/>
      <c r="F38" s="6"/>
      <c r="G38" s="6"/>
      <c r="H38" s="6"/>
      <c r="I38" s="6"/>
      <c r="J38" s="103"/>
      <c r="K38" s="103"/>
      <c r="L38" s="104"/>
      <c r="M38" s="87"/>
      <c r="N38" s="87"/>
      <c r="O38" s="87"/>
      <c r="P38" s="87"/>
      <c r="Q38" s="15"/>
      <c r="R38" s="87"/>
      <c r="S38" s="87"/>
      <c r="T38" s="87"/>
    </row>
    <row r="39" spans="2:20" s="1" customFormat="1" ht="15.75" customHeight="1">
      <c r="B39" s="105" t="s">
        <v>32</v>
      </c>
      <c r="C39" s="10"/>
      <c r="D39" s="10"/>
      <c r="E39" s="10"/>
      <c r="F39" s="10"/>
      <c r="G39" s="10"/>
      <c r="H39" s="10"/>
      <c r="I39" s="10"/>
      <c r="J39" s="101"/>
      <c r="K39" s="101"/>
      <c r="L39" s="102"/>
      <c r="M39" s="87"/>
      <c r="N39" s="87"/>
      <c r="O39" s="87"/>
      <c r="P39" s="87"/>
      <c r="Q39" s="15"/>
      <c r="R39" s="87"/>
      <c r="S39" s="87"/>
      <c r="T39" s="87"/>
    </row>
    <row r="40" spans="2:20" s="1" customFormat="1" ht="3.75" customHeight="1">
      <c r="B40" s="6"/>
      <c r="C40" s="6"/>
      <c r="D40" s="6"/>
      <c r="E40" s="12"/>
      <c r="F40" s="12"/>
      <c r="G40" s="12"/>
      <c r="H40" s="12"/>
      <c r="I40" s="12"/>
      <c r="J40" s="9"/>
      <c r="K40" s="9"/>
      <c r="L40" s="9"/>
    </row>
    <row r="41" spans="2:20" s="1" customFormat="1" ht="15.6" customHeight="1">
      <c r="B41" s="6"/>
      <c r="C41" s="6"/>
      <c r="D41" s="12"/>
      <c r="E41" s="12"/>
      <c r="F41" s="12"/>
      <c r="G41" s="12"/>
      <c r="H41" s="12"/>
      <c r="I41" s="12"/>
      <c r="J41" s="9"/>
      <c r="K41" s="9"/>
      <c r="L41" s="9"/>
    </row>
    <row r="42" spans="2:20">
      <c r="B42" s="6"/>
      <c r="C42" s="6"/>
      <c r="D42" s="6"/>
      <c r="E42" s="12"/>
      <c r="F42" s="12"/>
      <c r="G42" s="12"/>
      <c r="H42" s="12"/>
      <c r="I42" s="12"/>
      <c r="J42" s="9"/>
      <c r="K42" s="9"/>
      <c r="L42" s="9"/>
    </row>
    <row r="50" spans="1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61" spans="1:22">
      <c r="A61" s="3"/>
      <c r="O61" s="3"/>
      <c r="P61" s="3"/>
      <c r="Q61" s="3"/>
      <c r="R61" s="3"/>
      <c r="S61" s="3"/>
      <c r="T61" s="3"/>
      <c r="U61" s="3"/>
      <c r="V61" s="3"/>
    </row>
    <row r="62" spans="1:22">
      <c r="M62" s="3"/>
      <c r="N62" s="3"/>
    </row>
    <row r="84" spans="1:2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2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95" spans="1:22">
      <c r="A95" s="2"/>
      <c r="O95" s="2"/>
      <c r="P95" s="2"/>
      <c r="Q95" s="2"/>
      <c r="R95" s="2"/>
      <c r="S95" s="2"/>
      <c r="T95" s="2"/>
      <c r="U95" s="2"/>
      <c r="V95" s="2"/>
    </row>
    <row r="96" spans="1:22">
      <c r="A96" s="3"/>
      <c r="M96" s="2"/>
      <c r="N96" s="2"/>
      <c r="O96" s="3"/>
      <c r="P96" s="3"/>
      <c r="Q96" s="3"/>
      <c r="R96" s="3"/>
      <c r="S96" s="3"/>
      <c r="T96" s="3"/>
      <c r="U96" s="3"/>
      <c r="V96" s="3"/>
    </row>
    <row r="97" spans="13:14">
      <c r="M97" s="3"/>
      <c r="N97" s="3"/>
    </row>
    <row r="126" spans="2:1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37" spans="1:22">
      <c r="A137" s="2"/>
      <c r="O137" s="2"/>
      <c r="P137" s="2"/>
      <c r="Q137" s="2"/>
      <c r="R137" s="2"/>
      <c r="S137" s="2"/>
      <c r="T137" s="2"/>
      <c r="U137" s="2"/>
      <c r="V137" s="2"/>
    </row>
    <row r="138" spans="1:22">
      <c r="A138" s="3"/>
      <c r="M138" s="2"/>
      <c r="N138" s="2"/>
      <c r="O138" s="3"/>
      <c r="P138" s="3"/>
      <c r="Q138" s="3"/>
      <c r="R138" s="3"/>
      <c r="S138" s="3"/>
      <c r="T138" s="3"/>
      <c r="U138" s="3"/>
      <c r="V138" s="3"/>
    </row>
    <row r="139" spans="1:22">
      <c r="M139" s="3"/>
      <c r="N139" s="3"/>
    </row>
    <row r="180" spans="1:2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2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91" spans="1:22">
      <c r="A191" s="2"/>
      <c r="O191" s="2"/>
      <c r="P191" s="2"/>
      <c r="Q191" s="2"/>
      <c r="R191" s="2"/>
      <c r="S191" s="2"/>
      <c r="T191" s="2"/>
      <c r="U191" s="2"/>
      <c r="V191" s="2"/>
    </row>
    <row r="192" spans="1:22">
      <c r="A192" s="3"/>
      <c r="M192" s="2"/>
      <c r="N192" s="2"/>
      <c r="O192" s="3"/>
      <c r="P192" s="3"/>
      <c r="Q192" s="3"/>
      <c r="R192" s="3"/>
      <c r="S192" s="3"/>
      <c r="T192" s="3"/>
      <c r="U192" s="3"/>
      <c r="V192" s="3"/>
    </row>
    <row r="193" spans="13:14">
      <c r="M193" s="3"/>
      <c r="N193" s="3"/>
    </row>
    <row r="240" spans="2:1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2" spans="1:22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2"/>
    </row>
    <row r="243" spans="1:22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2"/>
    </row>
    <row r="244" spans="1:22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2"/>
    </row>
    <row r="245" spans="1:22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2"/>
    </row>
    <row r="246" spans="1:22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2"/>
    </row>
    <row r="247" spans="1:22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2"/>
    </row>
    <row r="248" spans="1:22"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22"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22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2"/>
    </row>
    <row r="251" spans="1:22">
      <c r="A251" s="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2"/>
      <c r="O251" s="4"/>
      <c r="P251" s="4"/>
      <c r="Q251" s="4"/>
      <c r="R251" s="4"/>
      <c r="S251" s="4"/>
      <c r="T251" s="4"/>
      <c r="U251" s="4"/>
      <c r="V251" s="4"/>
    </row>
    <row r="252" spans="1:2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"/>
      <c r="N252" s="4"/>
    </row>
    <row r="253" spans="1:22">
      <c r="A253" s="2"/>
      <c r="O253" s="2"/>
      <c r="P253" s="2"/>
      <c r="Q253" s="2"/>
      <c r="R253" s="2"/>
      <c r="S253" s="2"/>
      <c r="T253" s="2"/>
      <c r="U253" s="2"/>
      <c r="V253" s="2"/>
    </row>
    <row r="254" spans="1:22">
      <c r="A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>
      <c r="A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>
      <c r="A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>
      <c r="A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>
      <c r="A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>
      <c r="M259" s="2"/>
      <c r="N259" s="2"/>
    </row>
    <row r="261" spans="1:22">
      <c r="A261" s="2"/>
      <c r="O261" s="2"/>
      <c r="P261" s="2"/>
      <c r="Q261" s="2"/>
      <c r="R261" s="2"/>
      <c r="S261" s="2"/>
      <c r="T261" s="2"/>
      <c r="U261" s="2"/>
      <c r="V261" s="2"/>
    </row>
    <row r="262" spans="1:22">
      <c r="A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>
      <c r="A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>
      <c r="M264" s="2"/>
      <c r="N264" s="2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4"/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2"/>
  <sheetViews>
    <sheetView view="pageBreakPreview" zoomScale="80" zoomScaleNormal="80" zoomScaleSheetLayoutView="80" workbookViewId="0">
      <pane xSplit="3" topLeftCell="G1" activePane="topRight" state="frozen"/>
      <selection pane="topRight" activeCell="C16" sqref="C16"/>
    </sheetView>
  </sheetViews>
  <sheetFormatPr defaultRowHeight="13.5"/>
  <cols>
    <col min="1" max="1" width="8.5" customWidth="1"/>
    <col min="2" max="2" width="5.5" customWidth="1"/>
    <col min="3" max="3" width="40.125" customWidth="1"/>
    <col min="4" max="4" width="17.5" customWidth="1"/>
    <col min="5" max="6" width="18.625" bestFit="1" customWidth="1"/>
    <col min="7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1" customHeight="1"/>
    <row r="2" spans="1:14" ht="34.5" customHeight="1">
      <c r="B2" s="23"/>
      <c r="C2" s="24" t="s">
        <v>71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ht="20.100000000000001" customHeight="1">
      <c r="C3" s="25" t="s">
        <v>72</v>
      </c>
      <c r="J3" s="21" t="s">
        <v>376</v>
      </c>
    </row>
    <row r="4" spans="1:14" ht="50.1" customHeight="1">
      <c r="A4" s="2"/>
      <c r="B4" s="2"/>
      <c r="C4" s="26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8"/>
      <c r="L4" s="2"/>
      <c r="M4" s="2"/>
      <c r="N4" s="2"/>
    </row>
    <row r="5" spans="1:14" ht="22.5" customHeight="1">
      <c r="A5" s="2"/>
      <c r="B5" s="2"/>
      <c r="C5" s="29" t="s">
        <v>311</v>
      </c>
      <c r="D5" s="123" t="s">
        <v>310</v>
      </c>
      <c r="E5" s="123" t="s">
        <v>310</v>
      </c>
      <c r="F5" s="123" t="s">
        <v>310</v>
      </c>
      <c r="G5" s="123" t="s">
        <v>310</v>
      </c>
      <c r="H5" s="123" t="s">
        <v>310</v>
      </c>
      <c r="I5" s="123" t="s">
        <v>310</v>
      </c>
      <c r="J5" s="123" t="s">
        <v>310</v>
      </c>
      <c r="K5" s="2"/>
      <c r="L5" s="2"/>
      <c r="M5" s="2"/>
      <c r="N5" s="2"/>
    </row>
    <row r="6" spans="1:14" ht="39.950000000000003" customHeight="1">
      <c r="A6" s="2"/>
      <c r="B6" s="2"/>
      <c r="C6" s="26" t="s">
        <v>33</v>
      </c>
      <c r="D6" s="123" t="s">
        <v>310</v>
      </c>
      <c r="E6" s="123" t="s">
        <v>310</v>
      </c>
      <c r="F6" s="123" t="s">
        <v>310</v>
      </c>
      <c r="G6" s="123" t="s">
        <v>310</v>
      </c>
      <c r="H6" s="123" t="s">
        <v>310</v>
      </c>
      <c r="I6" s="123" t="s">
        <v>310</v>
      </c>
      <c r="J6" s="123" t="s">
        <v>310</v>
      </c>
      <c r="K6" s="2"/>
      <c r="L6" s="2"/>
      <c r="M6" s="2"/>
      <c r="N6" s="2"/>
    </row>
    <row r="7" spans="1:14" ht="11.1" customHeight="1"/>
    <row r="8" spans="1:14" ht="20.100000000000001" customHeight="1">
      <c r="C8" s="25" t="s">
        <v>218</v>
      </c>
      <c r="L8" s="21" t="s">
        <v>376</v>
      </c>
    </row>
    <row r="9" spans="1:14" ht="50.1" customHeight="1">
      <c r="A9" s="2"/>
      <c r="B9" s="2"/>
      <c r="C9" s="26" t="s">
        <v>81</v>
      </c>
      <c r="D9" s="27" t="s">
        <v>82</v>
      </c>
      <c r="E9" s="27" t="s">
        <v>83</v>
      </c>
      <c r="F9" s="27" t="s">
        <v>84</v>
      </c>
      <c r="G9" s="27" t="s">
        <v>85</v>
      </c>
      <c r="H9" s="27" t="s">
        <v>86</v>
      </c>
      <c r="I9" s="27" t="s">
        <v>87</v>
      </c>
      <c r="J9" s="27" t="s">
        <v>88</v>
      </c>
      <c r="K9" s="27" t="s">
        <v>89</v>
      </c>
      <c r="L9" s="27" t="s">
        <v>80</v>
      </c>
      <c r="M9" s="2"/>
      <c r="N9" s="2"/>
    </row>
    <row r="10" spans="1:14" ht="23.1" customHeight="1">
      <c r="A10" s="2"/>
      <c r="B10" s="2"/>
      <c r="C10" s="135" t="s">
        <v>291</v>
      </c>
      <c r="D10" s="195">
        <v>40</v>
      </c>
      <c r="E10" s="195">
        <v>78</v>
      </c>
      <c r="F10" s="123">
        <v>0</v>
      </c>
      <c r="G10" s="123">
        <f>E10-F10</f>
        <v>78</v>
      </c>
      <c r="H10" s="195">
        <v>40</v>
      </c>
      <c r="I10" s="142">
        <f>D10/H10</f>
        <v>1</v>
      </c>
      <c r="J10" s="123">
        <v>78</v>
      </c>
      <c r="K10" s="123">
        <v>0</v>
      </c>
      <c r="L10" s="195">
        <v>40</v>
      </c>
      <c r="M10" s="2"/>
      <c r="N10" s="2"/>
    </row>
    <row r="11" spans="1:14" ht="23.1" customHeight="1">
      <c r="A11" s="2"/>
      <c r="B11" s="2"/>
      <c r="C11" s="135" t="s">
        <v>292</v>
      </c>
      <c r="D11" s="195">
        <v>10</v>
      </c>
      <c r="E11" s="195">
        <v>47</v>
      </c>
      <c r="F11" s="195">
        <v>8</v>
      </c>
      <c r="G11" s="123">
        <f t="shared" ref="G11:G20" si="0">E11-F11</f>
        <v>39</v>
      </c>
      <c r="H11" s="195">
        <v>10</v>
      </c>
      <c r="I11" s="142">
        <v>1</v>
      </c>
      <c r="J11" s="123">
        <v>39</v>
      </c>
      <c r="K11" s="123">
        <v>0</v>
      </c>
      <c r="L11" s="195">
        <v>10</v>
      </c>
      <c r="M11" s="2"/>
      <c r="N11" s="2"/>
    </row>
    <row r="12" spans="1:14" ht="23.1" customHeight="1">
      <c r="A12" s="2"/>
      <c r="B12" s="2"/>
      <c r="C12" s="135" t="s">
        <v>260</v>
      </c>
      <c r="D12" s="195">
        <v>0</v>
      </c>
      <c r="E12" s="195">
        <v>0</v>
      </c>
      <c r="F12" s="195">
        <v>0</v>
      </c>
      <c r="G12" s="123">
        <f t="shared" si="0"/>
        <v>0</v>
      </c>
      <c r="H12" s="195">
        <v>0</v>
      </c>
      <c r="I12" s="142">
        <v>0</v>
      </c>
      <c r="J12" s="123">
        <v>0</v>
      </c>
      <c r="K12" s="123">
        <v>0</v>
      </c>
      <c r="L12" s="195">
        <v>0</v>
      </c>
      <c r="M12" s="2"/>
      <c r="N12" s="2"/>
    </row>
    <row r="13" spans="1:14" ht="23.1" customHeight="1">
      <c r="A13" s="2"/>
      <c r="B13" s="2"/>
      <c r="C13" s="135" t="s">
        <v>233</v>
      </c>
      <c r="D13" s="195">
        <v>36</v>
      </c>
      <c r="E13" s="195">
        <v>111</v>
      </c>
      <c r="F13" s="195">
        <v>37</v>
      </c>
      <c r="G13" s="123">
        <f t="shared" si="0"/>
        <v>74</v>
      </c>
      <c r="H13" s="195">
        <v>36</v>
      </c>
      <c r="I13" s="142">
        <v>1</v>
      </c>
      <c r="J13" s="123">
        <v>74</v>
      </c>
      <c r="K13" s="123">
        <v>0</v>
      </c>
      <c r="L13" s="195">
        <v>36</v>
      </c>
      <c r="M13" s="2"/>
      <c r="N13" s="2"/>
    </row>
    <row r="14" spans="1:14" ht="23.1" customHeight="1">
      <c r="A14" s="2"/>
      <c r="B14" s="2"/>
      <c r="C14" s="135" t="s">
        <v>261</v>
      </c>
      <c r="D14" s="195">
        <v>100</v>
      </c>
      <c r="E14" s="195">
        <v>258</v>
      </c>
      <c r="F14" s="195">
        <v>0</v>
      </c>
      <c r="G14" s="123">
        <f t="shared" si="0"/>
        <v>258</v>
      </c>
      <c r="H14" s="195">
        <v>100</v>
      </c>
      <c r="I14" s="142">
        <v>1</v>
      </c>
      <c r="J14" s="123">
        <v>259</v>
      </c>
      <c r="K14" s="123">
        <v>0</v>
      </c>
      <c r="L14" s="195">
        <v>100</v>
      </c>
      <c r="M14" s="2"/>
      <c r="N14" s="2"/>
    </row>
    <row r="15" spans="1:14" ht="23.1" customHeight="1">
      <c r="A15" s="2"/>
      <c r="B15" s="2"/>
      <c r="C15" s="135" t="s">
        <v>262</v>
      </c>
      <c r="D15" s="195">
        <v>49</v>
      </c>
      <c r="E15" s="195">
        <v>1004</v>
      </c>
      <c r="F15" s="195">
        <v>35</v>
      </c>
      <c r="G15" s="123">
        <f t="shared" si="0"/>
        <v>969</v>
      </c>
      <c r="H15" s="195">
        <v>115</v>
      </c>
      <c r="I15" s="142">
        <v>0.43043478260869567</v>
      </c>
      <c r="J15" s="123">
        <v>417.09130434782611</v>
      </c>
      <c r="K15" s="123">
        <v>0</v>
      </c>
      <c r="L15" s="195">
        <v>50</v>
      </c>
      <c r="M15" s="2"/>
      <c r="N15" s="2"/>
    </row>
    <row r="16" spans="1:14" ht="23.1" customHeight="1">
      <c r="A16" s="2"/>
      <c r="B16" s="2"/>
      <c r="C16" s="135" t="s">
        <v>263</v>
      </c>
      <c r="D16" s="195">
        <v>10</v>
      </c>
      <c r="E16" s="195">
        <v>39</v>
      </c>
      <c r="F16" s="195">
        <v>21</v>
      </c>
      <c r="G16" s="123">
        <f t="shared" si="0"/>
        <v>18</v>
      </c>
      <c r="H16" s="195">
        <v>10</v>
      </c>
      <c r="I16" s="142">
        <v>1</v>
      </c>
      <c r="J16" s="123">
        <v>18</v>
      </c>
      <c r="K16" s="123">
        <v>0</v>
      </c>
      <c r="L16" s="195">
        <v>10</v>
      </c>
      <c r="M16" s="2"/>
      <c r="N16" s="2"/>
    </row>
    <row r="17" spans="1:14" ht="23.1" customHeight="1">
      <c r="A17" s="2"/>
      <c r="B17" s="2"/>
      <c r="C17" s="135" t="s">
        <v>264</v>
      </c>
      <c r="D17" s="195">
        <v>100</v>
      </c>
      <c r="E17" s="195">
        <v>181</v>
      </c>
      <c r="F17" s="195">
        <v>0</v>
      </c>
      <c r="G17" s="123">
        <f t="shared" si="0"/>
        <v>181</v>
      </c>
      <c r="H17" s="195">
        <v>100</v>
      </c>
      <c r="I17" s="142">
        <v>1.0031773938548785</v>
      </c>
      <c r="J17" s="123">
        <v>181.575108287733</v>
      </c>
      <c r="K17" s="123">
        <v>0</v>
      </c>
      <c r="L17" s="195">
        <v>100</v>
      </c>
      <c r="M17" s="2"/>
      <c r="N17" s="2"/>
    </row>
    <row r="18" spans="1:14" ht="23.1" customHeight="1">
      <c r="A18" s="2"/>
      <c r="B18" s="2"/>
      <c r="C18" s="135" t="s">
        <v>265</v>
      </c>
      <c r="D18" s="195">
        <v>4854</v>
      </c>
      <c r="E18" s="195">
        <v>51545</v>
      </c>
      <c r="F18" s="195">
        <v>21258</v>
      </c>
      <c r="G18" s="123">
        <f t="shared" si="0"/>
        <v>30287</v>
      </c>
      <c r="H18" s="195">
        <v>28723</v>
      </c>
      <c r="I18" s="142">
        <v>0.1689919531991815</v>
      </c>
      <c r="J18" s="123">
        <v>5118.25928654361</v>
      </c>
      <c r="K18" s="123">
        <v>0</v>
      </c>
      <c r="L18" s="123" t="s">
        <v>312</v>
      </c>
      <c r="M18" s="2"/>
      <c r="N18" s="2"/>
    </row>
    <row r="19" spans="1:14" ht="23.1" customHeight="1">
      <c r="A19" s="2"/>
      <c r="B19" s="2"/>
      <c r="C19" s="135" t="s">
        <v>293</v>
      </c>
      <c r="D19" s="195">
        <v>1288</v>
      </c>
      <c r="E19" s="195">
        <v>71267</v>
      </c>
      <c r="F19" s="195">
        <v>58235</v>
      </c>
      <c r="G19" s="123">
        <f t="shared" si="0"/>
        <v>13032</v>
      </c>
      <c r="H19" s="195">
        <v>6429</v>
      </c>
      <c r="I19" s="142">
        <v>0.20030735639248307</v>
      </c>
      <c r="J19" s="123">
        <v>2610.4054685068395</v>
      </c>
      <c r="K19" s="123">
        <v>0</v>
      </c>
      <c r="L19" s="123" t="s">
        <v>312</v>
      </c>
      <c r="M19" s="2"/>
      <c r="N19" s="2"/>
    </row>
    <row r="20" spans="1:14" ht="23.1" customHeight="1">
      <c r="A20" s="2"/>
      <c r="B20" s="2"/>
      <c r="C20" s="135" t="s">
        <v>313</v>
      </c>
      <c r="D20" s="195">
        <v>23</v>
      </c>
      <c r="E20" s="195">
        <v>950</v>
      </c>
      <c r="F20" s="195">
        <v>808</v>
      </c>
      <c r="G20" s="123">
        <f t="shared" si="0"/>
        <v>142</v>
      </c>
      <c r="H20" s="195">
        <v>120</v>
      </c>
      <c r="I20" s="142">
        <v>0.19187678080027476</v>
      </c>
      <c r="J20" s="123">
        <v>27.246502873639017</v>
      </c>
      <c r="K20" s="123">
        <v>0</v>
      </c>
      <c r="L20" s="123" t="s">
        <v>312</v>
      </c>
      <c r="M20" s="2"/>
      <c r="N20" s="2"/>
    </row>
    <row r="21" spans="1:14" ht="39.950000000000003" customHeight="1">
      <c r="A21" s="2"/>
      <c r="B21" s="2"/>
      <c r="C21" s="26" t="s">
        <v>294</v>
      </c>
      <c r="D21" s="123">
        <f>SUM(D10:D20)</f>
        <v>6510</v>
      </c>
      <c r="E21" s="123">
        <f>SUM(E10:E20)</f>
        <v>125480</v>
      </c>
      <c r="F21" s="123">
        <f>SUM(F10:F20)</f>
        <v>80402</v>
      </c>
      <c r="G21" s="123">
        <f>SUM(G10:G20)</f>
        <v>45078</v>
      </c>
      <c r="H21" s="123">
        <f>SUM(H10:H20)</f>
        <v>35683</v>
      </c>
      <c r="I21" s="123" t="s">
        <v>339</v>
      </c>
      <c r="J21" s="123">
        <f>SUM(J10:J20)</f>
        <v>8822.5776705596472</v>
      </c>
      <c r="K21" s="123">
        <f>SUM(K10:K20)</f>
        <v>0</v>
      </c>
      <c r="L21" s="123">
        <f>SUM(L10:L20)</f>
        <v>346</v>
      </c>
      <c r="M21" s="2"/>
      <c r="N21" s="2"/>
    </row>
    <row r="22" spans="1:14" ht="12" customHeight="1">
      <c r="A22" s="2"/>
      <c r="B22" s="2"/>
      <c r="C22" s="2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0.100000000000001" customHeight="1">
      <c r="C23" s="25" t="s">
        <v>219</v>
      </c>
      <c r="L23" s="21"/>
      <c r="M23" s="21" t="s">
        <v>376</v>
      </c>
    </row>
    <row r="24" spans="1:14" ht="36.950000000000003" customHeight="1">
      <c r="A24" s="2"/>
      <c r="B24" s="2"/>
      <c r="C24" s="26" t="s">
        <v>81</v>
      </c>
      <c r="D24" s="27" t="s">
        <v>90</v>
      </c>
      <c r="E24" s="27" t="s">
        <v>83</v>
      </c>
      <c r="F24" s="27" t="s">
        <v>84</v>
      </c>
      <c r="G24" s="27" t="s">
        <v>85</v>
      </c>
      <c r="H24" s="27" t="s">
        <v>86</v>
      </c>
      <c r="I24" s="27" t="s">
        <v>87</v>
      </c>
      <c r="J24" s="27" t="s">
        <v>88</v>
      </c>
      <c r="K24" s="27" t="s">
        <v>91</v>
      </c>
      <c r="L24" s="27" t="s">
        <v>92</v>
      </c>
      <c r="M24" s="27" t="s">
        <v>80</v>
      </c>
      <c r="N24" s="2"/>
    </row>
    <row r="25" spans="1:14" ht="21.6" customHeight="1">
      <c r="A25" s="2"/>
      <c r="B25" s="2"/>
      <c r="C25" s="29" t="s">
        <v>295</v>
      </c>
      <c r="D25" s="195">
        <v>14</v>
      </c>
      <c r="E25" s="195">
        <v>2074</v>
      </c>
      <c r="F25" s="195">
        <v>240</v>
      </c>
      <c r="G25" s="123">
        <f>E25-F25</f>
        <v>1834</v>
      </c>
      <c r="H25" s="195">
        <f>ROUND(40000000/1000000,0)</f>
        <v>40</v>
      </c>
      <c r="I25" s="142">
        <v>0.34543750000000001</v>
      </c>
      <c r="J25" s="123">
        <v>633.532375</v>
      </c>
      <c r="K25" s="123">
        <v>0</v>
      </c>
      <c r="L25" s="123">
        <v>14</v>
      </c>
      <c r="M25" s="195">
        <v>14</v>
      </c>
      <c r="N25" s="2"/>
    </row>
    <row r="26" spans="1:14" ht="21.6" customHeight="1">
      <c r="A26" s="2"/>
      <c r="B26" s="2"/>
      <c r="C26" s="29" t="s">
        <v>296</v>
      </c>
      <c r="D26" s="195">
        <v>4.5</v>
      </c>
      <c r="E26" s="195">
        <v>67</v>
      </c>
      <c r="F26" s="195">
        <v>43</v>
      </c>
      <c r="G26" s="123">
        <f t="shared" ref="G26:G59" si="1">E26-F26</f>
        <v>24</v>
      </c>
      <c r="H26" s="195">
        <f>ROUND(30000000/1000000,0)</f>
        <v>30</v>
      </c>
      <c r="I26" s="142">
        <v>0.15</v>
      </c>
      <c r="J26" s="123">
        <v>3.5999999999999996</v>
      </c>
      <c r="K26" s="123">
        <v>0</v>
      </c>
      <c r="L26" s="123">
        <v>4.5</v>
      </c>
      <c r="M26" s="123">
        <v>4.5</v>
      </c>
      <c r="N26" s="2"/>
    </row>
    <row r="27" spans="1:14" ht="21.6" customHeight="1">
      <c r="A27" s="2"/>
      <c r="B27" s="2"/>
      <c r="C27" s="29" t="s">
        <v>266</v>
      </c>
      <c r="D27" s="195">
        <v>5.5</v>
      </c>
      <c r="E27" s="195">
        <v>348</v>
      </c>
      <c r="F27" s="195">
        <v>362</v>
      </c>
      <c r="G27" s="123">
        <f t="shared" si="1"/>
        <v>-14</v>
      </c>
      <c r="H27" s="195">
        <f>ROUND(20000000/1000000,0)</f>
        <v>20</v>
      </c>
      <c r="I27" s="142">
        <v>0.27500000000000002</v>
      </c>
      <c r="J27" s="123">
        <v>-3.8500000000000005</v>
      </c>
      <c r="K27" s="123">
        <v>0</v>
      </c>
      <c r="L27" s="123">
        <v>5.5</v>
      </c>
      <c r="M27" s="123">
        <v>5.5</v>
      </c>
      <c r="N27" s="2"/>
    </row>
    <row r="28" spans="1:14" ht="21.6" customHeight="1">
      <c r="A28" s="2"/>
      <c r="B28" s="2"/>
      <c r="C28" s="29" t="s">
        <v>267</v>
      </c>
      <c r="D28" s="195">
        <v>16.5</v>
      </c>
      <c r="E28" s="195">
        <v>1478</v>
      </c>
      <c r="F28" s="195">
        <v>239</v>
      </c>
      <c r="G28" s="123">
        <f t="shared" si="1"/>
        <v>1239</v>
      </c>
      <c r="H28" s="195">
        <f>ROUND(498000000/1000000,0)</f>
        <v>498</v>
      </c>
      <c r="I28" s="142">
        <v>3.3232931726907632E-2</v>
      </c>
      <c r="J28" s="123">
        <v>41.175602409638557</v>
      </c>
      <c r="K28" s="123">
        <v>0</v>
      </c>
      <c r="L28" s="123">
        <v>16.5</v>
      </c>
      <c r="M28" s="123">
        <v>16.5</v>
      </c>
      <c r="N28" s="2"/>
    </row>
    <row r="29" spans="1:14" ht="21.6" customHeight="1">
      <c r="A29" s="2"/>
      <c r="B29" s="2"/>
      <c r="C29" s="29" t="s">
        <v>268</v>
      </c>
      <c r="D29" s="195">
        <v>75</v>
      </c>
      <c r="E29" s="195">
        <v>884</v>
      </c>
      <c r="F29" s="195">
        <v>88</v>
      </c>
      <c r="G29" s="123">
        <f t="shared" si="1"/>
        <v>796</v>
      </c>
      <c r="H29" s="195">
        <f>ROUND(100000000/1000000,0)</f>
        <v>100</v>
      </c>
      <c r="I29" s="142">
        <v>0.75</v>
      </c>
      <c r="J29" s="123">
        <v>597</v>
      </c>
      <c r="K29" s="123">
        <v>0</v>
      </c>
      <c r="L29" s="123">
        <v>75</v>
      </c>
      <c r="M29" s="195">
        <v>75</v>
      </c>
      <c r="N29" s="2"/>
    </row>
    <row r="30" spans="1:14" ht="21.6" customHeight="1">
      <c r="A30" s="2"/>
      <c r="B30" s="2"/>
      <c r="C30" s="29" t="s">
        <v>269</v>
      </c>
      <c r="D30" s="195">
        <v>27</v>
      </c>
      <c r="E30" s="195">
        <v>45</v>
      </c>
      <c r="F30" s="195">
        <v>3</v>
      </c>
      <c r="G30" s="123">
        <f t="shared" si="1"/>
        <v>42</v>
      </c>
      <c r="H30" s="195">
        <f>ROUND(58750000/1000000,0)</f>
        <v>59</v>
      </c>
      <c r="I30" s="142">
        <v>0.4502127659574468</v>
      </c>
      <c r="J30" s="123">
        <v>18.908936170212765</v>
      </c>
      <c r="K30" s="123">
        <v>0</v>
      </c>
      <c r="L30" s="195">
        <v>27</v>
      </c>
      <c r="M30" s="195">
        <v>27</v>
      </c>
      <c r="N30" s="2"/>
    </row>
    <row r="31" spans="1:14" ht="21.6" customHeight="1">
      <c r="A31" s="2"/>
      <c r="B31" s="2"/>
      <c r="C31" s="29" t="s">
        <v>270</v>
      </c>
      <c r="D31" s="195">
        <v>1</v>
      </c>
      <c r="E31" s="195">
        <v>3353</v>
      </c>
      <c r="F31" s="195">
        <v>4297</v>
      </c>
      <c r="G31" s="123">
        <f t="shared" si="1"/>
        <v>-944</v>
      </c>
      <c r="H31" s="195">
        <f>ROUND(360000000/1000000,0)</f>
        <v>360</v>
      </c>
      <c r="I31" s="142">
        <v>1.2604166666666666E-3</v>
      </c>
      <c r="J31" s="123">
        <v>-1.1898333333333333</v>
      </c>
      <c r="K31" s="123">
        <v>0</v>
      </c>
      <c r="L31" s="195">
        <v>1</v>
      </c>
      <c r="M31" s="195">
        <v>1</v>
      </c>
      <c r="N31" s="2"/>
    </row>
    <row r="32" spans="1:14" ht="21.6" customHeight="1">
      <c r="A32" s="2"/>
      <c r="B32" s="2"/>
      <c r="C32" s="29" t="s">
        <v>271</v>
      </c>
      <c r="D32" s="195">
        <v>3</v>
      </c>
      <c r="E32" s="195">
        <v>313</v>
      </c>
      <c r="F32" s="195">
        <v>65</v>
      </c>
      <c r="G32" s="123">
        <f t="shared" si="1"/>
        <v>248</v>
      </c>
      <c r="H32" s="195">
        <f>ROUND(15000000/1000000,0)</f>
        <v>15</v>
      </c>
      <c r="I32" s="142">
        <v>0.22286666666666666</v>
      </c>
      <c r="J32" s="123">
        <v>55.270933333333332</v>
      </c>
      <c r="K32" s="123">
        <v>0</v>
      </c>
      <c r="L32" s="195">
        <v>3</v>
      </c>
      <c r="M32" s="195">
        <v>3</v>
      </c>
      <c r="N32" s="2"/>
    </row>
    <row r="33" spans="1:14" ht="21.6" customHeight="1">
      <c r="A33" s="2"/>
      <c r="B33" s="2"/>
      <c r="C33" s="29" t="s">
        <v>272</v>
      </c>
      <c r="D33" s="195">
        <v>3</v>
      </c>
      <c r="E33" s="195">
        <v>345</v>
      </c>
      <c r="F33" s="195">
        <v>107</v>
      </c>
      <c r="G33" s="123">
        <f t="shared" si="1"/>
        <v>238</v>
      </c>
      <c r="H33" s="195">
        <f>ROUND(408500000/1000000,0)</f>
        <v>409</v>
      </c>
      <c r="I33" s="142">
        <v>7.3439412484700125E-3</v>
      </c>
      <c r="J33" s="123">
        <v>1.7478580171358629</v>
      </c>
      <c r="K33" s="123">
        <v>0</v>
      </c>
      <c r="L33" s="195">
        <v>3</v>
      </c>
      <c r="M33" s="195">
        <v>3</v>
      </c>
      <c r="N33" s="2"/>
    </row>
    <row r="34" spans="1:14" ht="21.6" customHeight="1">
      <c r="A34" s="2"/>
      <c r="B34" s="2"/>
      <c r="C34" s="29" t="s">
        <v>273</v>
      </c>
      <c r="D34" s="195">
        <v>1.5</v>
      </c>
      <c r="E34" s="195">
        <v>125</v>
      </c>
      <c r="F34" s="195">
        <v>11</v>
      </c>
      <c r="G34" s="123">
        <f t="shared" si="1"/>
        <v>114</v>
      </c>
      <c r="H34" s="195">
        <f>ROUND(300000000/1000000,0)</f>
        <v>300</v>
      </c>
      <c r="I34" s="142">
        <v>5.0000000000000001E-3</v>
      </c>
      <c r="J34" s="123">
        <v>0.57000000000000006</v>
      </c>
      <c r="K34" s="123">
        <v>0</v>
      </c>
      <c r="L34" s="195">
        <v>1.5</v>
      </c>
      <c r="M34" s="195">
        <v>1.5</v>
      </c>
      <c r="N34" s="2"/>
    </row>
    <row r="35" spans="1:14" s="197" customFormat="1" ht="21.6" customHeight="1">
      <c r="A35" s="2"/>
      <c r="B35" s="2"/>
      <c r="C35" s="29" t="s">
        <v>314</v>
      </c>
      <c r="D35" s="195">
        <v>4</v>
      </c>
      <c r="E35" s="195">
        <v>1156</v>
      </c>
      <c r="F35" s="195">
        <v>599</v>
      </c>
      <c r="G35" s="123">
        <f t="shared" si="1"/>
        <v>557</v>
      </c>
      <c r="H35" s="195">
        <f>ROUND(20000000/1000000,0)</f>
        <v>20</v>
      </c>
      <c r="I35" s="142">
        <v>0.2</v>
      </c>
      <c r="J35" s="123">
        <v>111.4</v>
      </c>
      <c r="K35" s="123">
        <v>0</v>
      </c>
      <c r="L35" s="195">
        <v>4</v>
      </c>
      <c r="M35" s="195">
        <v>4</v>
      </c>
      <c r="N35" s="2"/>
    </row>
    <row r="36" spans="1:14" ht="21.6" customHeight="1">
      <c r="A36" s="2"/>
      <c r="B36" s="2"/>
      <c r="C36" s="29" t="s">
        <v>297</v>
      </c>
      <c r="D36" s="195">
        <v>10</v>
      </c>
      <c r="E36" s="195">
        <v>17136</v>
      </c>
      <c r="F36" s="195">
        <v>13927</v>
      </c>
      <c r="G36" s="123">
        <f t="shared" si="1"/>
        <v>3209</v>
      </c>
      <c r="H36" s="195">
        <f>ROUND(2957850000/1000000,0)</f>
        <v>2958</v>
      </c>
      <c r="I36" s="142">
        <v>3.1779840086549353E-3</v>
      </c>
      <c r="J36" s="123">
        <v>10.198150683773687</v>
      </c>
      <c r="K36" s="123">
        <v>0</v>
      </c>
      <c r="L36" s="195">
        <v>10</v>
      </c>
      <c r="M36" s="195">
        <v>10</v>
      </c>
      <c r="N36" s="2"/>
    </row>
    <row r="37" spans="1:14" ht="21.6" customHeight="1">
      <c r="A37" s="2"/>
      <c r="B37" s="2"/>
      <c r="C37" s="29" t="s">
        <v>274</v>
      </c>
      <c r="D37" s="195">
        <v>7</v>
      </c>
      <c r="E37" s="195">
        <v>213615</v>
      </c>
      <c r="F37" s="195">
        <v>207176</v>
      </c>
      <c r="G37" s="123">
        <f t="shared" si="1"/>
        <v>6439</v>
      </c>
      <c r="H37" s="195">
        <f>ROUND(3260810000/1000000,0)</f>
        <v>3261</v>
      </c>
      <c r="I37" s="142">
        <v>2.2172405015931625E-3</v>
      </c>
      <c r="J37" s="123">
        <v>14.276811589758374</v>
      </c>
      <c r="K37" s="123">
        <v>0</v>
      </c>
      <c r="L37" s="123">
        <v>7</v>
      </c>
      <c r="M37" s="195">
        <v>7</v>
      </c>
      <c r="N37" s="2"/>
    </row>
    <row r="38" spans="1:14" ht="21.6" customHeight="1">
      <c r="A38" s="2"/>
      <c r="B38" s="2"/>
      <c r="C38" s="29" t="s">
        <v>275</v>
      </c>
      <c r="D38" s="195">
        <v>7</v>
      </c>
      <c r="E38" s="195">
        <v>351</v>
      </c>
      <c r="F38" s="195">
        <v>72</v>
      </c>
      <c r="G38" s="123">
        <f t="shared" si="1"/>
        <v>279</v>
      </c>
      <c r="H38" s="195">
        <f>ROUND(60112500/1000000,0)</f>
        <v>60</v>
      </c>
      <c r="I38" s="142">
        <v>0.12113287585776669</v>
      </c>
      <c r="J38" s="123">
        <v>33.796072364316906</v>
      </c>
      <c r="K38" s="123">
        <v>0</v>
      </c>
      <c r="L38" s="123">
        <v>7</v>
      </c>
      <c r="M38" s="195">
        <v>7</v>
      </c>
      <c r="N38" s="2"/>
    </row>
    <row r="39" spans="1:14" ht="21.6" customHeight="1">
      <c r="A39" s="2"/>
      <c r="B39" s="2"/>
      <c r="C39" s="29" t="s">
        <v>276</v>
      </c>
      <c r="D39" s="195">
        <v>35</v>
      </c>
      <c r="E39" s="195">
        <v>349861</v>
      </c>
      <c r="F39" s="195">
        <v>330595</v>
      </c>
      <c r="G39" s="123">
        <f t="shared" si="1"/>
        <v>19266</v>
      </c>
      <c r="H39" s="195">
        <f>ROUND(13740475689/1000000,0)</f>
        <v>13740</v>
      </c>
      <c r="I39" s="142">
        <v>2.5343372957515372E-3</v>
      </c>
      <c r="J39" s="123">
        <v>48.826542339949114</v>
      </c>
      <c r="K39" s="123">
        <v>0</v>
      </c>
      <c r="L39" s="123">
        <v>35</v>
      </c>
      <c r="M39" s="195">
        <v>35</v>
      </c>
      <c r="N39" s="2"/>
    </row>
    <row r="40" spans="1:14" ht="21.6" customHeight="1">
      <c r="A40" s="2"/>
      <c r="B40" s="2"/>
      <c r="C40" s="29" t="s">
        <v>298</v>
      </c>
      <c r="D40" s="195">
        <v>35</v>
      </c>
      <c r="E40" s="195">
        <v>1355</v>
      </c>
      <c r="F40" s="195">
        <v>310</v>
      </c>
      <c r="G40" s="123">
        <f t="shared" si="1"/>
        <v>1045</v>
      </c>
      <c r="H40" s="195">
        <f>ROUND(122963458/1000000,0)</f>
        <v>123</v>
      </c>
      <c r="I40" s="142">
        <v>0.28272627140983625</v>
      </c>
      <c r="J40" s="123">
        <v>295.4489536232789</v>
      </c>
      <c r="K40" s="123">
        <v>0</v>
      </c>
      <c r="L40" s="123">
        <v>35</v>
      </c>
      <c r="M40" s="195">
        <v>35</v>
      </c>
      <c r="N40" s="2"/>
    </row>
    <row r="41" spans="1:14" ht="21.6" customHeight="1">
      <c r="A41" s="2"/>
      <c r="B41" s="2"/>
      <c r="C41" s="29" t="s">
        <v>299</v>
      </c>
      <c r="D41" s="195">
        <v>0</v>
      </c>
      <c r="E41" s="195">
        <v>496</v>
      </c>
      <c r="F41" s="195">
        <v>14</v>
      </c>
      <c r="G41" s="123">
        <f t="shared" si="1"/>
        <v>482</v>
      </c>
      <c r="H41" s="195">
        <f>ROUND(388820000/1000000,0)</f>
        <v>389</v>
      </c>
      <c r="I41" s="142">
        <v>8.7444061519469161E-4</v>
      </c>
      <c r="J41" s="123">
        <v>0.42148037652384135</v>
      </c>
      <c r="K41" s="123">
        <v>0</v>
      </c>
      <c r="L41" s="123">
        <v>0</v>
      </c>
      <c r="M41" s="195">
        <v>0</v>
      </c>
      <c r="N41" s="2"/>
    </row>
    <row r="42" spans="1:14" ht="21.6" customHeight="1">
      <c r="A42" s="2"/>
      <c r="B42" s="2"/>
      <c r="C42" s="29" t="s">
        <v>315</v>
      </c>
      <c r="D42" s="195">
        <v>15.6</v>
      </c>
      <c r="E42" s="195">
        <v>1214</v>
      </c>
      <c r="F42" s="195">
        <v>208</v>
      </c>
      <c r="G42" s="123">
        <f t="shared" si="1"/>
        <v>1006</v>
      </c>
      <c r="H42" s="195">
        <f>ROUND(750203544/1000000,0)</f>
        <v>750</v>
      </c>
      <c r="I42" s="142">
        <v>2.0895662417718463E-2</v>
      </c>
      <c r="J42" s="123">
        <v>21.021036392224772</v>
      </c>
      <c r="K42" s="123">
        <v>0</v>
      </c>
      <c r="L42" s="123">
        <v>15.6</v>
      </c>
      <c r="M42" s="123">
        <v>15.6</v>
      </c>
      <c r="N42" s="2"/>
    </row>
    <row r="43" spans="1:14" ht="21.6" customHeight="1">
      <c r="A43" s="2"/>
      <c r="B43" s="2"/>
      <c r="C43" s="29" t="s">
        <v>277</v>
      </c>
      <c r="D43" s="195">
        <v>0</v>
      </c>
      <c r="E43" s="195">
        <v>21744</v>
      </c>
      <c r="F43" s="195">
        <v>2326</v>
      </c>
      <c r="G43" s="123">
        <f t="shared" si="1"/>
        <v>19418</v>
      </c>
      <c r="H43" s="195">
        <f>ROUND(1000000/1000000,0)</f>
        <v>1</v>
      </c>
      <c r="I43" s="142">
        <v>5.0999999999999997E-2</v>
      </c>
      <c r="J43" s="123">
        <v>990.31799999999998</v>
      </c>
      <c r="K43" s="123">
        <v>0</v>
      </c>
      <c r="L43" s="123">
        <v>0</v>
      </c>
      <c r="M43" s="195">
        <v>0</v>
      </c>
      <c r="N43" s="2"/>
    </row>
    <row r="44" spans="1:14" ht="21.6" customHeight="1">
      <c r="A44" s="2"/>
      <c r="B44" s="2"/>
      <c r="C44" s="29" t="s">
        <v>278</v>
      </c>
      <c r="D44" s="195">
        <v>2</v>
      </c>
      <c r="E44" s="195">
        <v>1762</v>
      </c>
      <c r="F44" s="195">
        <v>1307</v>
      </c>
      <c r="G44" s="123">
        <f t="shared" si="1"/>
        <v>455</v>
      </c>
      <c r="H44" s="195">
        <f>ROUND(23300000/1000000,0)</f>
        <v>23</v>
      </c>
      <c r="I44" s="142">
        <v>0.10051502145922747</v>
      </c>
      <c r="J44" s="123">
        <v>45.734334763948496</v>
      </c>
      <c r="K44" s="123">
        <v>0</v>
      </c>
      <c r="L44" s="123">
        <v>2</v>
      </c>
      <c r="M44" s="195">
        <v>2</v>
      </c>
      <c r="N44" s="2"/>
    </row>
    <row r="45" spans="1:14" ht="21.6" customHeight="1">
      <c r="A45" s="2"/>
      <c r="B45" s="2"/>
      <c r="C45" s="29" t="s">
        <v>300</v>
      </c>
      <c r="D45" s="195">
        <v>5.9</v>
      </c>
      <c r="E45" s="195">
        <v>1858</v>
      </c>
      <c r="F45" s="195">
        <v>163</v>
      </c>
      <c r="G45" s="123">
        <f t="shared" si="1"/>
        <v>1695</v>
      </c>
      <c r="H45" s="195">
        <f>ROUND(1513211030/1000000,0)</f>
        <v>1513</v>
      </c>
      <c r="I45" s="142">
        <v>3.8993900275759953E-3</v>
      </c>
      <c r="J45" s="123">
        <v>6.6094660967413121</v>
      </c>
      <c r="K45" s="123">
        <v>0</v>
      </c>
      <c r="L45" s="123">
        <v>5.9</v>
      </c>
      <c r="M45" s="123">
        <v>5.9</v>
      </c>
      <c r="N45" s="2"/>
    </row>
    <row r="46" spans="1:14" ht="21.6" customHeight="1">
      <c r="A46" s="2"/>
      <c r="B46" s="2"/>
      <c r="C46" s="29" t="s">
        <v>279</v>
      </c>
      <c r="D46" s="195">
        <v>0</v>
      </c>
      <c r="E46" s="195">
        <v>79</v>
      </c>
      <c r="F46" s="195">
        <v>1</v>
      </c>
      <c r="G46" s="123">
        <f t="shared" si="1"/>
        <v>78</v>
      </c>
      <c r="H46" s="195">
        <f>ROUND(39600000/1000000,0)</f>
        <v>40</v>
      </c>
      <c r="I46" s="142">
        <v>8.5858585858585859E-4</v>
      </c>
      <c r="J46" s="123">
        <v>6.6969696969696971E-2</v>
      </c>
      <c r="K46" s="123">
        <v>0</v>
      </c>
      <c r="L46" s="123">
        <v>0</v>
      </c>
      <c r="M46" s="195">
        <v>0</v>
      </c>
      <c r="N46" s="2"/>
    </row>
    <row r="47" spans="1:14" ht="21.6" customHeight="1">
      <c r="A47" s="2"/>
      <c r="B47" s="2"/>
      <c r="C47" s="29" t="s">
        <v>280</v>
      </c>
      <c r="D47" s="195">
        <v>23</v>
      </c>
      <c r="E47" s="195">
        <v>1105</v>
      </c>
      <c r="F47" s="195">
        <v>2</v>
      </c>
      <c r="G47" s="123">
        <f t="shared" si="1"/>
        <v>1103</v>
      </c>
      <c r="H47" s="195">
        <f>ROUND(1039881812/1000000,0)</f>
        <v>1040</v>
      </c>
      <c r="I47" s="142">
        <v>2.2207331384693937E-2</v>
      </c>
      <c r="J47" s="123">
        <v>24.494686517317412</v>
      </c>
      <c r="K47" s="123">
        <v>0</v>
      </c>
      <c r="L47" s="123">
        <v>23</v>
      </c>
      <c r="M47" s="195">
        <v>23</v>
      </c>
      <c r="N47" s="2"/>
    </row>
    <row r="48" spans="1:14" ht="21.6" customHeight="1">
      <c r="A48" s="2"/>
      <c r="B48" s="2"/>
      <c r="C48" s="29" t="s">
        <v>301</v>
      </c>
      <c r="D48" s="195">
        <v>1</v>
      </c>
      <c r="E48" s="195">
        <v>1978</v>
      </c>
      <c r="F48" s="195">
        <v>456</v>
      </c>
      <c r="G48" s="123">
        <f t="shared" si="1"/>
        <v>1522</v>
      </c>
      <c r="H48" s="195">
        <f>ROUND(542300000/1000000,0)</f>
        <v>542</v>
      </c>
      <c r="I48" s="142">
        <v>1.8439977872026553E-3</v>
      </c>
      <c r="J48" s="123">
        <v>2.8065646321224413</v>
      </c>
      <c r="K48" s="123">
        <v>0</v>
      </c>
      <c r="L48" s="123">
        <v>1</v>
      </c>
      <c r="M48" s="195">
        <v>1</v>
      </c>
      <c r="N48" s="2"/>
    </row>
    <row r="49" spans="1:14" ht="21.6" customHeight="1">
      <c r="A49" s="2"/>
      <c r="B49" s="2"/>
      <c r="C49" s="29" t="s">
        <v>302</v>
      </c>
      <c r="D49" s="195">
        <v>2</v>
      </c>
      <c r="E49" s="195">
        <v>142</v>
      </c>
      <c r="F49" s="195">
        <v>0</v>
      </c>
      <c r="G49" s="123">
        <f t="shared" si="1"/>
        <v>142</v>
      </c>
      <c r="H49" s="195">
        <f>ROUND(123000000/1000000,)</f>
        <v>123</v>
      </c>
      <c r="I49" s="142">
        <v>1.6747967479674795E-2</v>
      </c>
      <c r="J49" s="123">
        <v>2.3782113821138209</v>
      </c>
      <c r="K49" s="123">
        <v>0</v>
      </c>
      <c r="L49" s="123">
        <v>2</v>
      </c>
      <c r="M49" s="195">
        <v>2</v>
      </c>
      <c r="N49" s="2"/>
    </row>
    <row r="50" spans="1:14" ht="21.6" customHeight="1">
      <c r="A50" s="2"/>
      <c r="B50" s="2"/>
      <c r="C50" s="29" t="s">
        <v>281</v>
      </c>
      <c r="D50" s="195">
        <v>6</v>
      </c>
      <c r="E50" s="195">
        <v>1627</v>
      </c>
      <c r="F50" s="195">
        <v>10</v>
      </c>
      <c r="G50" s="123">
        <f t="shared" si="1"/>
        <v>1617</v>
      </c>
      <c r="H50" s="195">
        <f>ROUND(1573251050/1000000,0)</f>
        <v>1573</v>
      </c>
      <c r="I50" s="142">
        <v>3.9974548245176765E-3</v>
      </c>
      <c r="J50" s="123">
        <v>7</v>
      </c>
      <c r="K50" s="123">
        <v>0</v>
      </c>
      <c r="L50" s="123">
        <v>6</v>
      </c>
      <c r="M50" s="195">
        <v>6</v>
      </c>
      <c r="N50" s="2"/>
    </row>
    <row r="51" spans="1:14" ht="21.6" customHeight="1">
      <c r="A51" s="2"/>
      <c r="B51" s="2"/>
      <c r="C51" s="29" t="s">
        <v>282</v>
      </c>
      <c r="D51" s="195">
        <v>0</v>
      </c>
      <c r="E51" s="195">
        <v>2546</v>
      </c>
      <c r="F51" s="195">
        <v>599</v>
      </c>
      <c r="G51" s="123">
        <f t="shared" si="1"/>
        <v>1947</v>
      </c>
      <c r="H51" s="195">
        <f>ROUND(400000000/1000000,0)</f>
        <v>400</v>
      </c>
      <c r="I51" s="142">
        <v>8.7500000000000002E-4</v>
      </c>
      <c r="J51" s="123">
        <v>1.7036249999999999</v>
      </c>
      <c r="K51" s="123">
        <v>0</v>
      </c>
      <c r="L51" s="123">
        <v>0</v>
      </c>
      <c r="M51" s="195">
        <v>0</v>
      </c>
      <c r="N51" s="2"/>
    </row>
    <row r="52" spans="1:14" ht="21.6" customHeight="1">
      <c r="A52" s="2"/>
      <c r="B52" s="2"/>
      <c r="C52" s="29" t="s">
        <v>283</v>
      </c>
      <c r="D52" s="195">
        <v>18</v>
      </c>
      <c r="E52" s="195">
        <v>673</v>
      </c>
      <c r="F52" s="195">
        <v>3</v>
      </c>
      <c r="G52" s="123">
        <f t="shared" si="1"/>
        <v>670</v>
      </c>
      <c r="H52" s="195">
        <f>ROUND(450000000/1000000,0)</f>
        <v>450</v>
      </c>
      <c r="I52" s="142">
        <v>4.0884444444444445E-2</v>
      </c>
      <c r="J52" s="123">
        <v>27.392577777777777</v>
      </c>
      <c r="K52" s="123">
        <v>0</v>
      </c>
      <c r="L52" s="123">
        <v>18</v>
      </c>
      <c r="M52" s="195">
        <v>18</v>
      </c>
      <c r="N52" s="2"/>
    </row>
    <row r="53" spans="1:14" s="177" customFormat="1" ht="21.6" customHeight="1">
      <c r="A53" s="193"/>
      <c r="B53" s="193"/>
      <c r="C53" s="194" t="s">
        <v>284</v>
      </c>
      <c r="D53" s="195">
        <v>1</v>
      </c>
      <c r="E53" s="195">
        <v>2306</v>
      </c>
      <c r="F53" s="195">
        <v>2271</v>
      </c>
      <c r="G53" s="195">
        <f t="shared" si="1"/>
        <v>35</v>
      </c>
      <c r="H53" s="195">
        <f>ROUND(10000000/1000000,0)</f>
        <v>10</v>
      </c>
      <c r="I53" s="196">
        <v>7.5300000000000006E-2</v>
      </c>
      <c r="J53" s="195">
        <v>2.6355000000000004</v>
      </c>
      <c r="K53" s="195">
        <v>0</v>
      </c>
      <c r="L53" s="195">
        <v>1</v>
      </c>
      <c r="M53" s="195">
        <v>1</v>
      </c>
      <c r="N53" s="193"/>
    </row>
    <row r="54" spans="1:14" ht="21.6" customHeight="1">
      <c r="A54" s="2"/>
      <c r="B54" s="2"/>
      <c r="C54" s="29" t="s">
        <v>303</v>
      </c>
      <c r="D54" s="195">
        <v>1</v>
      </c>
      <c r="E54" s="195">
        <v>528</v>
      </c>
      <c r="F54" s="195">
        <v>53</v>
      </c>
      <c r="G54" s="123">
        <f t="shared" si="1"/>
        <v>475</v>
      </c>
      <c r="H54" s="195">
        <f>ROUND(121954000/1000000,0)</f>
        <v>122</v>
      </c>
      <c r="I54" s="142">
        <v>6.026862587533004E-3</v>
      </c>
      <c r="J54" s="123">
        <v>2.862759729078177</v>
      </c>
      <c r="K54" s="123">
        <v>0</v>
      </c>
      <c r="L54" s="123">
        <v>1</v>
      </c>
      <c r="M54" s="195">
        <v>1</v>
      </c>
      <c r="N54" s="2"/>
    </row>
    <row r="55" spans="1:14" ht="21.6" customHeight="1">
      <c r="A55" s="2"/>
      <c r="B55" s="2"/>
      <c r="C55" s="29" t="s">
        <v>285</v>
      </c>
      <c r="D55" s="195">
        <v>1</v>
      </c>
      <c r="E55" s="195">
        <v>2744</v>
      </c>
      <c r="F55" s="195">
        <v>1257</v>
      </c>
      <c r="G55" s="123">
        <f t="shared" si="1"/>
        <v>1487</v>
      </c>
      <c r="H55" s="195">
        <f>ROUND(462966000/1000000,0)</f>
        <v>463</v>
      </c>
      <c r="I55" s="142">
        <v>2.1599858304929519E-3</v>
      </c>
      <c r="J55" s="123">
        <v>3.2118989299430196</v>
      </c>
      <c r="K55" s="123">
        <v>0</v>
      </c>
      <c r="L55" s="123">
        <v>1</v>
      </c>
      <c r="M55" s="195">
        <v>1</v>
      </c>
      <c r="N55" s="2"/>
    </row>
    <row r="56" spans="1:14" ht="21.6" customHeight="1">
      <c r="A56" s="2"/>
      <c r="B56" s="2"/>
      <c r="C56" s="29" t="s">
        <v>286</v>
      </c>
      <c r="D56" s="195">
        <v>1</v>
      </c>
      <c r="E56" s="195">
        <v>1883</v>
      </c>
      <c r="F56" s="195">
        <v>270</v>
      </c>
      <c r="G56" s="123">
        <f t="shared" si="1"/>
        <v>1613</v>
      </c>
      <c r="H56" s="195">
        <f>ROUND(560216000/1000000,0)</f>
        <v>560</v>
      </c>
      <c r="I56" s="142">
        <v>8.9251288788610105E-4</v>
      </c>
      <c r="J56" s="123">
        <v>1.4396232881602811</v>
      </c>
      <c r="K56" s="123">
        <v>0</v>
      </c>
      <c r="L56" s="123">
        <v>1</v>
      </c>
      <c r="M56" s="195">
        <v>1</v>
      </c>
      <c r="N56" s="2"/>
    </row>
    <row r="57" spans="1:14" ht="21.6" customHeight="1">
      <c r="A57" s="2"/>
      <c r="B57" s="2"/>
      <c r="C57" s="29" t="s">
        <v>287</v>
      </c>
      <c r="D57" s="195">
        <v>1</v>
      </c>
      <c r="E57" s="195">
        <v>8402</v>
      </c>
      <c r="F57" s="195">
        <v>3422</v>
      </c>
      <c r="G57" s="123">
        <f t="shared" si="1"/>
        <v>4980</v>
      </c>
      <c r="H57" s="195">
        <f>ROUND(4979900119/1000000,0)</f>
        <v>4980</v>
      </c>
      <c r="I57" s="142">
        <v>2.0080724032690183E-4</v>
      </c>
      <c r="J57" s="123">
        <v>1.0000200568279711</v>
      </c>
      <c r="K57" s="123">
        <v>0</v>
      </c>
      <c r="L57" s="123">
        <v>1</v>
      </c>
      <c r="M57" s="195">
        <v>1</v>
      </c>
      <c r="N57" s="2"/>
    </row>
    <row r="58" spans="1:14" ht="21.6" customHeight="1">
      <c r="A58" s="2"/>
      <c r="B58" s="2"/>
      <c r="C58" s="29" t="s">
        <v>304</v>
      </c>
      <c r="D58" s="195">
        <v>151</v>
      </c>
      <c r="E58" s="195">
        <v>3040</v>
      </c>
      <c r="F58" s="195">
        <v>26</v>
      </c>
      <c r="G58" s="123">
        <f t="shared" si="1"/>
        <v>3014</v>
      </c>
      <c r="H58" s="195">
        <f>ROUND(2572165000/1000000,0)</f>
        <v>2572</v>
      </c>
      <c r="I58" s="142">
        <v>5.883914912145994E-2</v>
      </c>
      <c r="J58" s="123">
        <v>177.34119545208026</v>
      </c>
      <c r="K58" s="123">
        <v>0</v>
      </c>
      <c r="L58" s="123">
        <v>151</v>
      </c>
      <c r="M58" s="195">
        <v>151</v>
      </c>
      <c r="N58" s="2"/>
    </row>
    <row r="59" spans="1:14" ht="21.6" customHeight="1">
      <c r="A59" s="2"/>
      <c r="B59" s="2"/>
      <c r="C59" s="29" t="s">
        <v>305</v>
      </c>
      <c r="D59" s="195">
        <v>14</v>
      </c>
      <c r="E59" s="195">
        <v>24834865</v>
      </c>
      <c r="F59" s="195">
        <v>24466761</v>
      </c>
      <c r="G59" s="123">
        <f t="shared" si="1"/>
        <v>368104</v>
      </c>
      <c r="H59" s="195">
        <f>ROUND(16602000000/1000000,0)</f>
        <v>16602</v>
      </c>
      <c r="I59" s="142">
        <v>8.4327189495241538E-4</v>
      </c>
      <c r="J59" s="123">
        <v>310.4117576195639</v>
      </c>
      <c r="K59" s="123">
        <v>0</v>
      </c>
      <c r="L59" s="123">
        <v>14</v>
      </c>
      <c r="M59" s="195">
        <v>14</v>
      </c>
      <c r="N59" s="2"/>
    </row>
    <row r="60" spans="1:14" ht="21.6" customHeight="1">
      <c r="A60" s="2"/>
      <c r="B60" s="2"/>
      <c r="C60" s="26" t="s">
        <v>33</v>
      </c>
      <c r="D60" s="123">
        <f>SUM(D25:D59)</f>
        <v>492.5</v>
      </c>
      <c r="E60" s="123">
        <f t="shared" ref="E60:H60" si="2">SUM(E25:E59)</f>
        <v>25481498</v>
      </c>
      <c r="F60" s="123">
        <f t="shared" si="2"/>
        <v>25037283</v>
      </c>
      <c r="G60" s="123">
        <f t="shared" si="2"/>
        <v>444215</v>
      </c>
      <c r="H60" s="123">
        <f t="shared" si="2"/>
        <v>54146</v>
      </c>
      <c r="I60" s="123" t="s">
        <v>339</v>
      </c>
      <c r="J60" s="123">
        <f t="shared" ref="J60" si="3">SUM(J25:J59)</f>
        <v>3489.5621099094574</v>
      </c>
      <c r="K60" s="123">
        <f>SUM(K25:K59)</f>
        <v>0</v>
      </c>
      <c r="L60" s="123">
        <f>SUM(L25:L59)</f>
        <v>492.5</v>
      </c>
      <c r="M60" s="123">
        <f>SUM(M25:M59)</f>
        <v>492.5</v>
      </c>
      <c r="N60" s="2"/>
    </row>
    <row r="61" spans="1:14" ht="7.5" customHeight="1"/>
    <row r="62" spans="1:14" ht="6.75" customHeight="1"/>
  </sheetData>
  <phoneticPr fontId="4"/>
  <pageMargins left="0.70866141732283472" right="0.70866141732283472" top="0.74803149606299213" bottom="0.55118110236220474" header="0.31496062992125984" footer="0.31496062992125984"/>
  <pageSetup paperSize="9" scale="61" fitToHeight="0" orientation="landscape" r:id="rId1"/>
  <rowBreaks count="2" manualBreakCount="2">
    <brk id="22" min="1" max="13" man="1"/>
    <brk id="61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J36"/>
  <sheetViews>
    <sheetView view="pageBreakPreview" zoomScale="110" zoomScaleNormal="100" zoomScaleSheetLayoutView="110" workbookViewId="0">
      <selection activeCell="E26" sqref="E26"/>
    </sheetView>
  </sheetViews>
  <sheetFormatPr defaultRowHeight="13.5"/>
  <cols>
    <col min="1" max="1" width="1.25" customWidth="1"/>
    <col min="2" max="2" width="4.625" customWidth="1"/>
    <col min="3" max="3" width="31.375" bestFit="1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3:10" ht="14.25" customHeight="1"/>
    <row r="2" spans="3:10" ht="18.75" customHeight="1">
      <c r="C2" s="30" t="s">
        <v>95</v>
      </c>
      <c r="I2" s="127" t="s">
        <v>376</v>
      </c>
    </row>
    <row r="3" spans="3:10" s="2" customFormat="1" ht="17.45" customHeight="1">
      <c r="C3" s="264" t="s">
        <v>93</v>
      </c>
      <c r="D3" s="265" t="s">
        <v>6</v>
      </c>
      <c r="E3" s="265" t="s">
        <v>4</v>
      </c>
      <c r="F3" s="265" t="s">
        <v>2</v>
      </c>
      <c r="G3" s="265" t="s">
        <v>3</v>
      </c>
      <c r="H3" s="267" t="s">
        <v>259</v>
      </c>
      <c r="I3" s="262" t="s">
        <v>94</v>
      </c>
      <c r="J3" s="31" t="s">
        <v>33</v>
      </c>
    </row>
    <row r="4" spans="3:10" s="28" customFormat="1" ht="17.45" customHeight="1">
      <c r="C4" s="264"/>
      <c r="D4" s="266"/>
      <c r="E4" s="266"/>
      <c r="F4" s="266"/>
      <c r="G4" s="266"/>
      <c r="H4" s="266"/>
      <c r="I4" s="263"/>
      <c r="J4" s="33"/>
    </row>
    <row r="5" spans="3:10" s="2" customFormat="1" ht="12.95" customHeight="1">
      <c r="C5" s="136" t="s">
        <v>236</v>
      </c>
      <c r="D5" s="220">
        <v>15891</v>
      </c>
      <c r="E5" s="220">
        <v>0</v>
      </c>
      <c r="F5" s="220">
        <v>0</v>
      </c>
      <c r="G5" s="220">
        <v>0</v>
      </c>
      <c r="H5" s="220">
        <f>SUM(D5:G5)</f>
        <v>15891</v>
      </c>
      <c r="I5" s="220">
        <v>15891</v>
      </c>
      <c r="J5" s="34"/>
    </row>
    <row r="6" spans="3:10" s="2" customFormat="1" ht="12.95" customHeight="1">
      <c r="C6" s="136" t="s">
        <v>237</v>
      </c>
      <c r="D6" s="220">
        <v>6330</v>
      </c>
      <c r="E6" s="220">
        <v>0</v>
      </c>
      <c r="F6" s="220">
        <v>0</v>
      </c>
      <c r="G6" s="220">
        <v>0</v>
      </c>
      <c r="H6" s="220">
        <f>SUM(D6:G6)</f>
        <v>6330</v>
      </c>
      <c r="I6" s="220">
        <v>6330</v>
      </c>
      <c r="J6" s="34"/>
    </row>
    <row r="7" spans="3:10" s="2" customFormat="1" ht="12.95" customHeight="1">
      <c r="C7" s="136" t="s">
        <v>244</v>
      </c>
      <c r="D7" s="220">
        <v>445</v>
      </c>
      <c r="E7" s="220">
        <v>0</v>
      </c>
      <c r="F7" s="220">
        <v>0</v>
      </c>
      <c r="G7" s="220">
        <v>0</v>
      </c>
      <c r="H7" s="220">
        <f>SUM(D7:G7)</f>
        <v>445</v>
      </c>
      <c r="I7" s="220">
        <v>445</v>
      </c>
      <c r="J7" s="34"/>
    </row>
    <row r="8" spans="3:10" s="2" customFormat="1" ht="12.95" customHeight="1">
      <c r="C8" s="136" t="s">
        <v>243</v>
      </c>
      <c r="D8" s="220">
        <v>79</v>
      </c>
      <c r="E8" s="221">
        <v>0</v>
      </c>
      <c r="F8" s="221">
        <v>0</v>
      </c>
      <c r="G8" s="221">
        <v>0</v>
      </c>
      <c r="H8" s="220">
        <f>SUM(D8:G8)</f>
        <v>79</v>
      </c>
      <c r="I8" s="221">
        <v>79</v>
      </c>
      <c r="J8" s="34"/>
    </row>
    <row r="9" spans="3:10" s="2" customFormat="1" ht="12.95" customHeight="1">
      <c r="C9" s="136" t="s">
        <v>239</v>
      </c>
      <c r="D9" s="220">
        <v>616</v>
      </c>
      <c r="E9" s="220">
        <v>0</v>
      </c>
      <c r="F9" s="220">
        <v>0</v>
      </c>
      <c r="G9" s="220">
        <v>0</v>
      </c>
      <c r="H9" s="220">
        <f>SUM(D9:G9)</f>
        <v>616</v>
      </c>
      <c r="I9" s="220">
        <v>616</v>
      </c>
      <c r="J9" s="34"/>
    </row>
    <row r="10" spans="3:10" s="2" customFormat="1" ht="12.95" customHeight="1">
      <c r="C10" s="136" t="s">
        <v>316</v>
      </c>
      <c r="D10" s="220">
        <v>1434</v>
      </c>
      <c r="E10" s="220">
        <v>0</v>
      </c>
      <c r="F10" s="220">
        <v>0</v>
      </c>
      <c r="G10" s="220">
        <v>0</v>
      </c>
      <c r="H10" s="220">
        <f t="shared" ref="H10:H30" si="0">SUM(D10:G10)</f>
        <v>1434</v>
      </c>
      <c r="I10" s="220">
        <v>1434</v>
      </c>
      <c r="J10" s="34"/>
    </row>
    <row r="11" spans="3:10" s="2" customFormat="1" ht="12.95" customHeight="1">
      <c r="C11" s="136" t="s">
        <v>240</v>
      </c>
      <c r="D11" s="220">
        <v>1933</v>
      </c>
      <c r="E11" s="220">
        <v>0</v>
      </c>
      <c r="F11" s="220">
        <v>0</v>
      </c>
      <c r="G11" s="220">
        <v>0</v>
      </c>
      <c r="H11" s="220">
        <f t="shared" si="0"/>
        <v>1933</v>
      </c>
      <c r="I11" s="220">
        <v>1933</v>
      </c>
      <c r="J11" s="34"/>
    </row>
    <row r="12" spans="3:10" s="2" customFormat="1" ht="12.95" customHeight="1">
      <c r="C12" s="136" t="s">
        <v>245</v>
      </c>
      <c r="D12" s="220">
        <v>40</v>
      </c>
      <c r="E12" s="220">
        <v>0</v>
      </c>
      <c r="F12" s="220">
        <v>0</v>
      </c>
      <c r="G12" s="220">
        <v>0</v>
      </c>
      <c r="H12" s="220">
        <f t="shared" si="0"/>
        <v>40</v>
      </c>
      <c r="I12" s="220">
        <v>40</v>
      </c>
      <c r="J12" s="34"/>
    </row>
    <row r="13" spans="3:10" s="2" customFormat="1" ht="12.95" customHeight="1">
      <c r="C13" s="136" t="s">
        <v>247</v>
      </c>
      <c r="D13" s="220">
        <v>10</v>
      </c>
      <c r="E13" s="221">
        <v>0</v>
      </c>
      <c r="F13" s="221">
        <v>0</v>
      </c>
      <c r="G13" s="221">
        <v>0</v>
      </c>
      <c r="H13" s="220">
        <f t="shared" si="0"/>
        <v>10</v>
      </c>
      <c r="I13" s="221">
        <v>10</v>
      </c>
      <c r="J13" s="34"/>
    </row>
    <row r="14" spans="3:10" s="2" customFormat="1" ht="12.95" customHeight="1">
      <c r="C14" s="136" t="s">
        <v>238</v>
      </c>
      <c r="D14" s="220">
        <v>103</v>
      </c>
      <c r="E14" s="220">
        <v>0</v>
      </c>
      <c r="F14" s="220">
        <v>0</v>
      </c>
      <c r="G14" s="220">
        <v>0</v>
      </c>
      <c r="H14" s="220">
        <f t="shared" si="0"/>
        <v>103</v>
      </c>
      <c r="I14" s="220">
        <v>103</v>
      </c>
      <c r="J14" s="34"/>
    </row>
    <row r="15" spans="3:10" s="2" customFormat="1" ht="12.95" customHeight="1">
      <c r="C15" s="136" t="s">
        <v>249</v>
      </c>
      <c r="D15" s="220">
        <v>10</v>
      </c>
      <c r="E15" s="221">
        <v>0</v>
      </c>
      <c r="F15" s="221">
        <v>0</v>
      </c>
      <c r="G15" s="221">
        <v>0</v>
      </c>
      <c r="H15" s="220">
        <f t="shared" si="0"/>
        <v>10</v>
      </c>
      <c r="I15" s="221">
        <v>10</v>
      </c>
      <c r="J15" s="34"/>
    </row>
    <row r="16" spans="3:10" s="2" customFormat="1" ht="12.95" customHeight="1">
      <c r="C16" s="136" t="s">
        <v>241</v>
      </c>
      <c r="D16" s="220">
        <v>53</v>
      </c>
      <c r="E16" s="220">
        <v>0</v>
      </c>
      <c r="F16" s="220">
        <v>0</v>
      </c>
      <c r="G16" s="220">
        <v>0</v>
      </c>
      <c r="H16" s="220">
        <f t="shared" si="0"/>
        <v>53</v>
      </c>
      <c r="I16" s="220">
        <v>53</v>
      </c>
      <c r="J16" s="34"/>
    </row>
    <row r="17" spans="3:10" s="2" customFormat="1" ht="12.95" customHeight="1">
      <c r="C17" s="136" t="s">
        <v>248</v>
      </c>
      <c r="D17" s="220">
        <v>4</v>
      </c>
      <c r="E17" s="221">
        <v>0</v>
      </c>
      <c r="F17" s="221">
        <v>0</v>
      </c>
      <c r="G17" s="221">
        <v>0</v>
      </c>
      <c r="H17" s="220">
        <f t="shared" si="0"/>
        <v>4</v>
      </c>
      <c r="I17" s="221">
        <v>4</v>
      </c>
      <c r="J17" s="34"/>
    </row>
    <row r="18" spans="3:10" s="2" customFormat="1" ht="12.95" customHeight="1">
      <c r="C18" s="136" t="s">
        <v>246</v>
      </c>
      <c r="D18" s="220">
        <v>12</v>
      </c>
      <c r="E18" s="220">
        <v>0</v>
      </c>
      <c r="F18" s="220">
        <v>0</v>
      </c>
      <c r="G18" s="220">
        <v>0</v>
      </c>
      <c r="H18" s="220">
        <f t="shared" si="0"/>
        <v>12</v>
      </c>
      <c r="I18" s="220">
        <v>12</v>
      </c>
      <c r="J18" s="34"/>
    </row>
    <row r="19" spans="3:10" s="2" customFormat="1" ht="12.95" customHeight="1">
      <c r="C19" s="136" t="s">
        <v>250</v>
      </c>
      <c r="D19" s="220">
        <v>102</v>
      </c>
      <c r="E19" s="221">
        <v>0</v>
      </c>
      <c r="F19" s="221">
        <v>0</v>
      </c>
      <c r="G19" s="221">
        <v>0</v>
      </c>
      <c r="H19" s="220">
        <f t="shared" si="0"/>
        <v>102</v>
      </c>
      <c r="I19" s="221">
        <v>102</v>
      </c>
      <c r="J19" s="34"/>
    </row>
    <row r="20" spans="3:10" s="2" customFormat="1" ht="12.95" customHeight="1">
      <c r="C20" s="136" t="s">
        <v>251</v>
      </c>
      <c r="D20" s="220">
        <v>18</v>
      </c>
      <c r="E20" s="220">
        <v>0</v>
      </c>
      <c r="F20" s="220">
        <v>0</v>
      </c>
      <c r="G20" s="220">
        <v>0</v>
      </c>
      <c r="H20" s="220">
        <f t="shared" si="0"/>
        <v>18</v>
      </c>
      <c r="I20" s="220">
        <v>18</v>
      </c>
      <c r="J20" s="34"/>
    </row>
    <row r="21" spans="3:10" s="2" customFormat="1" ht="12.95" customHeight="1">
      <c r="C21" s="136" t="s">
        <v>254</v>
      </c>
      <c r="D21" s="220">
        <v>948</v>
      </c>
      <c r="E21" s="221">
        <v>0</v>
      </c>
      <c r="F21" s="221">
        <v>0</v>
      </c>
      <c r="G21" s="221">
        <v>0</v>
      </c>
      <c r="H21" s="220">
        <f t="shared" si="0"/>
        <v>948</v>
      </c>
      <c r="I21" s="221">
        <v>948</v>
      </c>
      <c r="J21" s="34"/>
    </row>
    <row r="22" spans="3:10" s="2" customFormat="1" ht="12.95" customHeight="1">
      <c r="C22" s="136" t="s">
        <v>306</v>
      </c>
      <c r="D22" s="220">
        <v>65</v>
      </c>
      <c r="E22" s="220">
        <v>0</v>
      </c>
      <c r="F22" s="220">
        <v>0</v>
      </c>
      <c r="G22" s="220">
        <v>0</v>
      </c>
      <c r="H22" s="220">
        <f t="shared" si="0"/>
        <v>65</v>
      </c>
      <c r="I22" s="220">
        <v>65</v>
      </c>
      <c r="J22" s="34"/>
    </row>
    <row r="23" spans="3:10" s="2" customFormat="1" ht="12.95" customHeight="1">
      <c r="C23" s="136" t="s">
        <v>255</v>
      </c>
      <c r="D23" s="220">
        <v>90</v>
      </c>
      <c r="E23" s="221">
        <v>0</v>
      </c>
      <c r="F23" s="221">
        <v>0</v>
      </c>
      <c r="G23" s="221">
        <v>0</v>
      </c>
      <c r="H23" s="220">
        <f t="shared" si="0"/>
        <v>90</v>
      </c>
      <c r="I23" s="221">
        <v>90</v>
      </c>
      <c r="J23" s="34"/>
    </row>
    <row r="24" spans="3:10" s="2" customFormat="1" ht="12.95" customHeight="1">
      <c r="C24" s="136" t="s">
        <v>257</v>
      </c>
      <c r="D24" s="220">
        <v>32</v>
      </c>
      <c r="E24" s="220">
        <v>0</v>
      </c>
      <c r="F24" s="220">
        <v>0</v>
      </c>
      <c r="G24" s="220">
        <v>0</v>
      </c>
      <c r="H24" s="220">
        <f t="shared" si="0"/>
        <v>32</v>
      </c>
      <c r="I24" s="220">
        <v>32</v>
      </c>
      <c r="J24" s="34"/>
    </row>
    <row r="25" spans="3:10" s="2" customFormat="1" ht="12.95" customHeight="1">
      <c r="C25" s="136" t="s">
        <v>252</v>
      </c>
      <c r="D25" s="220">
        <v>172</v>
      </c>
      <c r="E25" s="221">
        <v>0</v>
      </c>
      <c r="F25" s="221">
        <v>0</v>
      </c>
      <c r="G25" s="221">
        <v>0</v>
      </c>
      <c r="H25" s="220">
        <f t="shared" si="0"/>
        <v>172</v>
      </c>
      <c r="I25" s="221">
        <v>172</v>
      </c>
      <c r="J25" s="34"/>
    </row>
    <row r="26" spans="3:10" s="2" customFormat="1" ht="12.95" customHeight="1">
      <c r="C26" s="136" t="s">
        <v>253</v>
      </c>
      <c r="D26" s="220">
        <v>964</v>
      </c>
      <c r="E26" s="220">
        <v>0</v>
      </c>
      <c r="F26" s="220">
        <v>0</v>
      </c>
      <c r="G26" s="220">
        <v>0</v>
      </c>
      <c r="H26" s="220">
        <f t="shared" si="0"/>
        <v>964</v>
      </c>
      <c r="I26" s="220">
        <v>964</v>
      </c>
      <c r="J26" s="34"/>
    </row>
    <row r="27" spans="3:10" s="2" customFormat="1" ht="12.95" customHeight="1">
      <c r="C27" s="136" t="s">
        <v>256</v>
      </c>
      <c r="D27" s="220">
        <v>0</v>
      </c>
      <c r="E27" s="221">
        <v>0</v>
      </c>
      <c r="F27" s="221">
        <v>0</v>
      </c>
      <c r="G27" s="221">
        <v>0</v>
      </c>
      <c r="H27" s="220">
        <f t="shared" si="0"/>
        <v>0</v>
      </c>
      <c r="I27" s="221">
        <v>0</v>
      </c>
      <c r="J27" s="34"/>
    </row>
    <row r="28" spans="3:10" s="2" customFormat="1" ht="12.95" customHeight="1">
      <c r="C28" s="136" t="s">
        <v>317</v>
      </c>
      <c r="D28" s="220">
        <v>274</v>
      </c>
      <c r="E28" s="220">
        <v>0</v>
      </c>
      <c r="F28" s="220">
        <v>0</v>
      </c>
      <c r="G28" s="220">
        <v>0</v>
      </c>
      <c r="H28" s="220">
        <f t="shared" si="0"/>
        <v>274</v>
      </c>
      <c r="I28" s="220">
        <v>274</v>
      </c>
      <c r="J28" s="34"/>
    </row>
    <row r="29" spans="3:10" s="2" customFormat="1" ht="12.95" customHeight="1">
      <c r="C29" s="136" t="s">
        <v>318</v>
      </c>
      <c r="D29" s="220">
        <v>40</v>
      </c>
      <c r="E29" s="221">
        <v>0</v>
      </c>
      <c r="F29" s="221">
        <v>0</v>
      </c>
      <c r="G29" s="221">
        <v>0</v>
      </c>
      <c r="H29" s="220">
        <f t="shared" si="0"/>
        <v>40</v>
      </c>
      <c r="I29" s="221">
        <v>40</v>
      </c>
      <c r="J29" s="34"/>
    </row>
    <row r="30" spans="3:10" s="2" customFormat="1" ht="12.95" customHeight="1">
      <c r="C30" s="136" t="s">
        <v>242</v>
      </c>
      <c r="D30" s="220">
        <v>140</v>
      </c>
      <c r="E30" s="222">
        <v>0</v>
      </c>
      <c r="F30" s="222">
        <v>0</v>
      </c>
      <c r="G30" s="222">
        <v>200</v>
      </c>
      <c r="H30" s="220">
        <f t="shared" si="0"/>
        <v>340</v>
      </c>
      <c r="I30" s="222">
        <v>340</v>
      </c>
      <c r="J30" s="34"/>
    </row>
    <row r="31" spans="3:10" s="2" customFormat="1" ht="12.95" customHeight="1">
      <c r="C31" s="136" t="s">
        <v>258</v>
      </c>
      <c r="D31" s="220">
        <v>538</v>
      </c>
      <c r="E31" s="220">
        <v>0</v>
      </c>
      <c r="F31" s="220">
        <v>1223</v>
      </c>
      <c r="G31" s="220">
        <v>0</v>
      </c>
      <c r="H31" s="220">
        <f>SUM(D31:G31)</f>
        <v>1761</v>
      </c>
      <c r="I31" s="220">
        <v>1761</v>
      </c>
      <c r="J31" s="34"/>
    </row>
    <row r="32" spans="3:10" s="2" customFormat="1" ht="12.95" customHeight="1">
      <c r="C32" s="136" t="s">
        <v>340</v>
      </c>
      <c r="D32" s="220">
        <v>78</v>
      </c>
      <c r="E32" s="220">
        <v>0</v>
      </c>
      <c r="F32" s="220">
        <v>0</v>
      </c>
      <c r="G32" s="220">
        <v>0</v>
      </c>
      <c r="H32" s="220">
        <f>SUM(D32:G32)</f>
        <v>78</v>
      </c>
      <c r="I32" s="220">
        <v>78</v>
      </c>
      <c r="J32" s="34"/>
    </row>
    <row r="33" spans="3:10" s="2" customFormat="1" ht="12.95" customHeight="1">
      <c r="C33" s="111" t="s">
        <v>33</v>
      </c>
      <c r="D33" s="220">
        <f t="shared" ref="D33:I33" si="1">SUM(D5:D32)</f>
        <v>30421</v>
      </c>
      <c r="E33" s="220">
        <f t="shared" si="1"/>
        <v>0</v>
      </c>
      <c r="F33" s="220">
        <f t="shared" si="1"/>
        <v>1223</v>
      </c>
      <c r="G33" s="220">
        <f t="shared" si="1"/>
        <v>200</v>
      </c>
      <c r="H33" s="220">
        <f t="shared" si="1"/>
        <v>31844</v>
      </c>
      <c r="I33" s="220">
        <f t="shared" si="1"/>
        <v>31844</v>
      </c>
      <c r="J33" s="34"/>
    </row>
    <row r="34" spans="3:10" s="2" customFormat="1" ht="4.9000000000000004" customHeight="1">
      <c r="C34" s="35"/>
      <c r="D34" s="36"/>
      <c r="E34" s="36"/>
      <c r="F34" s="36"/>
      <c r="G34" s="36"/>
      <c r="H34" s="36"/>
      <c r="I34" s="36"/>
      <c r="J34" s="36"/>
    </row>
    <row r="35" spans="3:10" ht="6.6" customHeight="1">
      <c r="C35" s="20"/>
      <c r="D35" s="20"/>
      <c r="E35" s="20"/>
      <c r="F35" s="20"/>
      <c r="G35" s="20"/>
      <c r="H35" s="20"/>
      <c r="I35" s="20"/>
    </row>
    <row r="36" spans="3:10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59055118110236227" bottom="0.15748031496062992" header="0.31496062992125984" footer="0.31496062992125984"/>
  <pageSetup paperSize="9" scale="111" orientation="landscape" r:id="rId1"/>
  <rowBreaks count="1" manualBreakCount="1">
    <brk id="35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L27"/>
  <sheetViews>
    <sheetView view="pageBreakPreview" zoomScale="110" zoomScaleNormal="100" zoomScaleSheetLayoutView="110" workbookViewId="0">
      <selection activeCell="D7" sqref="D7"/>
    </sheetView>
  </sheetViews>
  <sheetFormatPr defaultRowHeight="13.5"/>
  <cols>
    <col min="1" max="1" width="3.25" customWidth="1"/>
    <col min="2" max="2" width="0.875" customWidth="1"/>
    <col min="3" max="3" width="33" customWidth="1"/>
    <col min="4" max="8" width="14.625" customWidth="1"/>
    <col min="9" max="9" width="0.875" customWidth="1"/>
    <col min="10" max="10" width="13.125" customWidth="1"/>
  </cols>
  <sheetData>
    <row r="1" spans="3:12" ht="27" customHeight="1"/>
    <row r="2" spans="3:12" ht="19.5" customHeight="1">
      <c r="C2" s="37" t="s">
        <v>106</v>
      </c>
      <c r="D2" s="38"/>
      <c r="E2" s="38"/>
      <c r="F2" s="38"/>
      <c r="G2" s="38"/>
      <c r="H2" s="19" t="s">
        <v>376</v>
      </c>
      <c r="I2" s="17"/>
      <c r="J2" s="17"/>
      <c r="K2" s="17"/>
      <c r="L2" s="17"/>
    </row>
    <row r="3" spans="3:12" s="2" customFormat="1" ht="21" customHeight="1">
      <c r="C3" s="267" t="s">
        <v>96</v>
      </c>
      <c r="D3" s="269" t="s">
        <v>5</v>
      </c>
      <c r="E3" s="270"/>
      <c r="F3" s="269" t="s">
        <v>7</v>
      </c>
      <c r="G3" s="270"/>
      <c r="H3" s="267" t="s">
        <v>97</v>
      </c>
      <c r="I3" s="126"/>
    </row>
    <row r="4" spans="3:12" s="2" customFormat="1" ht="21.95" customHeight="1">
      <c r="C4" s="268"/>
      <c r="D4" s="39" t="s">
        <v>98</v>
      </c>
      <c r="E4" s="39" t="s">
        <v>99</v>
      </c>
      <c r="F4" s="39" t="s">
        <v>98</v>
      </c>
      <c r="G4" s="39" t="s">
        <v>99</v>
      </c>
      <c r="H4" s="268"/>
      <c r="I4" s="126"/>
    </row>
    <row r="5" spans="3:12" s="2" customFormat="1" ht="20.100000000000001" customHeight="1">
      <c r="C5" s="120" t="s">
        <v>100</v>
      </c>
      <c r="D5" s="117"/>
      <c r="E5" s="117"/>
      <c r="F5" s="117"/>
      <c r="G5" s="117"/>
      <c r="H5" s="115"/>
      <c r="I5" s="126"/>
    </row>
    <row r="6" spans="3:12" s="2" customFormat="1" ht="20.100000000000001" customHeight="1">
      <c r="C6" s="114"/>
      <c r="D6" s="39"/>
      <c r="E6" s="39"/>
      <c r="F6" s="39"/>
      <c r="G6" s="39"/>
      <c r="H6" s="145"/>
      <c r="I6" s="126"/>
    </row>
    <row r="7" spans="3:12" s="2" customFormat="1" ht="20.100000000000001" customHeight="1">
      <c r="C7" s="132" t="s">
        <v>101</v>
      </c>
      <c r="D7" s="139"/>
      <c r="E7" s="139"/>
      <c r="F7" s="139"/>
      <c r="G7" s="139"/>
      <c r="H7" s="131"/>
      <c r="I7" s="126"/>
    </row>
    <row r="8" spans="3:12" s="2" customFormat="1" ht="20.100000000000001" customHeight="1">
      <c r="C8" s="134"/>
      <c r="D8" s="118"/>
      <c r="E8" s="118"/>
      <c r="F8" s="118"/>
      <c r="G8" s="118"/>
      <c r="H8" s="118"/>
      <c r="I8" s="126"/>
    </row>
    <row r="9" spans="3:12" s="2" customFormat="1" ht="20.100000000000001" customHeight="1">
      <c r="C9" s="132" t="s">
        <v>102</v>
      </c>
      <c r="D9" s="139"/>
      <c r="E9" s="139"/>
      <c r="F9" s="139"/>
      <c r="G9" s="139"/>
      <c r="H9" s="131"/>
      <c r="I9" s="126"/>
    </row>
    <row r="10" spans="3:12" s="2" customFormat="1" ht="20.100000000000001" customHeight="1">
      <c r="C10" s="134"/>
      <c r="D10" s="118"/>
      <c r="E10" s="118"/>
      <c r="F10" s="118"/>
      <c r="G10" s="118"/>
      <c r="H10" s="118"/>
      <c r="I10" s="126"/>
    </row>
    <row r="11" spans="3:12" s="2" customFormat="1" ht="20.100000000000001" customHeight="1">
      <c r="C11" s="132" t="s">
        <v>103</v>
      </c>
      <c r="D11" s="139"/>
      <c r="E11" s="139"/>
      <c r="F11" s="139"/>
      <c r="G11" s="139"/>
      <c r="H11" s="131"/>
      <c r="I11" s="126"/>
    </row>
    <row r="12" spans="3:12" s="2" customFormat="1" ht="20.100000000000001" customHeight="1">
      <c r="C12" s="134"/>
      <c r="D12" s="118"/>
      <c r="E12" s="118"/>
      <c r="F12" s="118"/>
      <c r="G12" s="118"/>
      <c r="H12" s="118"/>
      <c r="I12" s="126"/>
    </row>
    <row r="13" spans="3:12" s="2" customFormat="1" ht="20.100000000000001" customHeight="1">
      <c r="C13" s="132" t="s">
        <v>104</v>
      </c>
      <c r="D13" s="139"/>
      <c r="E13" s="139"/>
      <c r="F13" s="139"/>
      <c r="G13" s="139"/>
      <c r="H13" s="131"/>
      <c r="I13" s="126"/>
    </row>
    <row r="14" spans="3:12" s="2" customFormat="1" ht="20.100000000000001" customHeight="1">
      <c r="C14" s="134"/>
      <c r="D14" s="118"/>
      <c r="E14" s="118"/>
      <c r="F14" s="118"/>
      <c r="G14" s="118"/>
      <c r="H14" s="118"/>
      <c r="I14" s="126"/>
    </row>
    <row r="15" spans="3:12" s="2" customFormat="1" ht="20.100000000000001" customHeight="1">
      <c r="C15" s="132" t="s">
        <v>105</v>
      </c>
      <c r="D15" s="139"/>
      <c r="E15" s="139"/>
      <c r="F15" s="139"/>
      <c r="G15" s="139"/>
      <c r="H15" s="131"/>
      <c r="I15" s="126"/>
    </row>
    <row r="16" spans="3:12" s="2" customFormat="1" ht="20.100000000000001" customHeight="1">
      <c r="C16" s="134" t="s">
        <v>234</v>
      </c>
      <c r="D16" s="221">
        <v>75</v>
      </c>
      <c r="E16" s="221">
        <v>0</v>
      </c>
      <c r="F16" s="221">
        <v>0</v>
      </c>
      <c r="G16" s="223">
        <v>0</v>
      </c>
      <c r="H16" s="156">
        <f>D16+F16</f>
        <v>75</v>
      </c>
      <c r="I16" s="126"/>
    </row>
    <row r="17" spans="3:12" s="2" customFormat="1" ht="20.100000000000001" customHeight="1">
      <c r="C17" s="134" t="s">
        <v>290</v>
      </c>
      <c r="D17" s="221">
        <v>86</v>
      </c>
      <c r="E17" s="221">
        <v>0</v>
      </c>
      <c r="F17" s="221">
        <v>0</v>
      </c>
      <c r="G17" s="223">
        <v>0</v>
      </c>
      <c r="H17" s="156">
        <f t="shared" ref="H17:H18" si="0">D17+F17</f>
        <v>86</v>
      </c>
      <c r="I17" s="126"/>
    </row>
    <row r="18" spans="3:12" s="2" customFormat="1" ht="20.100000000000001" customHeight="1">
      <c r="C18" s="134" t="s">
        <v>235</v>
      </c>
      <c r="D18" s="221">
        <v>0</v>
      </c>
      <c r="E18" s="221">
        <v>0</v>
      </c>
      <c r="F18" s="221">
        <v>9</v>
      </c>
      <c r="G18" s="223">
        <v>0</v>
      </c>
      <c r="H18" s="156">
        <f t="shared" si="0"/>
        <v>9</v>
      </c>
      <c r="I18" s="126"/>
    </row>
    <row r="19" spans="3:12" s="2" customFormat="1" ht="20.100000000000001" customHeight="1">
      <c r="C19" s="134"/>
      <c r="D19" s="118"/>
      <c r="E19" s="118"/>
      <c r="F19" s="118"/>
      <c r="G19" s="118"/>
      <c r="H19" s="118"/>
      <c r="I19" s="126"/>
    </row>
    <row r="20" spans="3:12" s="2" customFormat="1" ht="20.100000000000001" customHeight="1">
      <c r="C20" s="138" t="s">
        <v>33</v>
      </c>
      <c r="D20" s="156">
        <f>SUM(D16:D18)</f>
        <v>161</v>
      </c>
      <c r="E20" s="156">
        <f>SUM(E16:E18)</f>
        <v>0</v>
      </c>
      <c r="F20" s="156">
        <f>SUM(F16:F18)</f>
        <v>9</v>
      </c>
      <c r="G20" s="156">
        <f>SUM(G16:G18)</f>
        <v>0</v>
      </c>
      <c r="H20" s="156">
        <f>SUM(H16:H18)</f>
        <v>170</v>
      </c>
      <c r="I20" s="126"/>
    </row>
    <row r="21" spans="3:12" ht="3.75" customHeight="1">
      <c r="C21" s="122"/>
      <c r="D21" s="128"/>
      <c r="E21" s="128"/>
      <c r="F21" s="128"/>
      <c r="G21" s="128"/>
      <c r="H21" s="128"/>
      <c r="I21" s="143"/>
      <c r="J21" s="41"/>
      <c r="K21" s="41"/>
      <c r="L21" s="18"/>
    </row>
    <row r="22" spans="3:12">
      <c r="C22" s="126"/>
      <c r="D22" s="143"/>
      <c r="E22" s="143"/>
      <c r="F22" s="143"/>
      <c r="G22" s="143"/>
      <c r="H22" s="143"/>
      <c r="I22" s="143"/>
      <c r="J22" s="41"/>
    </row>
    <row r="23" spans="3:12">
      <c r="C23" s="126"/>
      <c r="D23" s="150"/>
      <c r="E23" s="150"/>
      <c r="F23" s="150"/>
      <c r="G23" s="150"/>
      <c r="H23" s="150"/>
      <c r="I23" s="150"/>
      <c r="J23" s="20"/>
    </row>
    <row r="24" spans="3:12">
      <c r="C24" s="126"/>
      <c r="D24" s="126"/>
      <c r="E24" s="126"/>
      <c r="F24" s="126"/>
      <c r="G24" s="126"/>
      <c r="H24" s="126"/>
      <c r="I24" s="126"/>
    </row>
    <row r="25" spans="3:12">
      <c r="C25" s="126"/>
      <c r="D25" s="126"/>
      <c r="E25" s="126"/>
      <c r="F25" s="126"/>
      <c r="G25" s="126"/>
      <c r="H25" s="126"/>
      <c r="I25" s="126"/>
    </row>
    <row r="26" spans="3:12">
      <c r="C26" s="126"/>
      <c r="D26" s="126"/>
      <c r="E26" s="126"/>
      <c r="F26" s="126"/>
      <c r="G26" s="126"/>
      <c r="H26" s="126"/>
      <c r="I26" s="126"/>
    </row>
    <row r="27" spans="3:12">
      <c r="C27" s="126"/>
      <c r="D27" s="126"/>
      <c r="E27" s="126"/>
      <c r="F27" s="126"/>
      <c r="G27" s="126"/>
      <c r="H27" s="126"/>
      <c r="I27" s="126"/>
    </row>
  </sheetData>
  <mergeCells count="4">
    <mergeCell ref="C3:C4"/>
    <mergeCell ref="D3:E3"/>
    <mergeCell ref="F3:G3"/>
    <mergeCell ref="H3:H4"/>
  </mergeCells>
  <phoneticPr fontId="4"/>
  <printOptions horizontalCentered="1"/>
  <pageMargins left="0.11811023622047245" right="0.11811023622047245" top="0.59055118110236227" bottom="0.39370078740157483" header="0.31496062992125984" footer="0.31496062992125984"/>
  <pageSetup paperSize="9" scale="11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I30"/>
  <sheetViews>
    <sheetView view="pageBreakPreview" zoomScale="95" zoomScaleNormal="80" zoomScaleSheetLayoutView="95" workbookViewId="0">
      <selection activeCell="D33" sqref="D33"/>
    </sheetView>
  </sheetViews>
  <sheetFormatPr defaultRowHeight="13.5"/>
  <cols>
    <col min="1" max="1" width="1" customWidth="1"/>
    <col min="2" max="2" width="25.375" customWidth="1"/>
    <col min="3" max="4" width="18.625" style="157" customWidth="1"/>
    <col min="5" max="5" width="3.5" customWidth="1"/>
    <col min="6" max="6" width="25.375" customWidth="1"/>
    <col min="7" max="8" width="18.625" style="157" customWidth="1"/>
    <col min="9" max="9" width="11.375" customWidth="1"/>
  </cols>
  <sheetData>
    <row r="1" spans="2:9" ht="15" customHeight="1"/>
    <row r="2" spans="2:9" ht="19.5" customHeight="1">
      <c r="B2" t="s">
        <v>107</v>
      </c>
      <c r="C2" s="158"/>
      <c r="D2" s="169" t="s">
        <v>341</v>
      </c>
      <c r="E2" s="17"/>
      <c r="F2" s="41" t="s">
        <v>108</v>
      </c>
      <c r="G2" s="158"/>
      <c r="H2" s="169" t="s">
        <v>376</v>
      </c>
    </row>
    <row r="3" spans="2:9" s="2" customFormat="1" ht="30" customHeight="1">
      <c r="B3" s="40" t="s">
        <v>96</v>
      </c>
      <c r="C3" s="159" t="s">
        <v>109</v>
      </c>
      <c r="D3" s="159" t="s">
        <v>110</v>
      </c>
      <c r="E3" s="126"/>
      <c r="F3" s="40" t="s">
        <v>96</v>
      </c>
      <c r="G3" s="159" t="s">
        <v>109</v>
      </c>
      <c r="H3" s="159" t="s">
        <v>110</v>
      </c>
      <c r="I3" s="126"/>
    </row>
    <row r="4" spans="2:9" s="2" customFormat="1" ht="16.149999999999999" customHeight="1">
      <c r="B4" s="144" t="s">
        <v>111</v>
      </c>
      <c r="C4" s="160"/>
      <c r="D4" s="170"/>
      <c r="E4" s="153"/>
      <c r="F4" s="144" t="s">
        <v>111</v>
      </c>
      <c r="G4" s="160"/>
      <c r="H4" s="170"/>
      <c r="I4" s="126"/>
    </row>
    <row r="5" spans="2:9" s="2" customFormat="1" ht="16.149999999999999" customHeight="1">
      <c r="B5" s="129" t="s">
        <v>112</v>
      </c>
      <c r="C5" s="161"/>
      <c r="D5" s="171"/>
      <c r="E5" s="153"/>
      <c r="F5" s="129" t="s">
        <v>112</v>
      </c>
      <c r="G5" s="161"/>
      <c r="H5" s="171"/>
      <c r="I5" s="126"/>
    </row>
    <row r="6" spans="2:9" s="2" customFormat="1" ht="21" customHeight="1">
      <c r="B6" s="124"/>
      <c r="C6" s="162"/>
      <c r="D6" s="162"/>
      <c r="E6" s="153"/>
      <c r="F6" s="124"/>
      <c r="G6" s="162"/>
      <c r="H6" s="162"/>
      <c r="I6" s="126"/>
    </row>
    <row r="7" spans="2:9" s="2" customFormat="1" ht="21" customHeight="1">
      <c r="B7" s="149" t="s">
        <v>105</v>
      </c>
      <c r="C7" s="163"/>
      <c r="D7" s="172"/>
      <c r="E7" s="153"/>
      <c r="F7" s="149" t="s">
        <v>105</v>
      </c>
      <c r="G7" s="163"/>
      <c r="H7" s="172"/>
      <c r="I7" s="126"/>
    </row>
    <row r="8" spans="2:9" s="2" customFormat="1" ht="21" customHeight="1">
      <c r="B8" s="124" t="s">
        <v>324</v>
      </c>
      <c r="C8" s="224">
        <v>35</v>
      </c>
      <c r="D8" s="224">
        <v>1</v>
      </c>
      <c r="E8" s="153"/>
      <c r="F8" s="112" t="s">
        <v>289</v>
      </c>
      <c r="G8" s="162">
        <v>0</v>
      </c>
      <c r="H8" s="162">
        <v>0</v>
      </c>
      <c r="I8" s="126"/>
    </row>
    <row r="9" spans="2:9" s="2" customFormat="1" ht="21" customHeight="1">
      <c r="B9" s="124"/>
      <c r="C9" s="162"/>
      <c r="D9" s="162"/>
      <c r="E9" s="153"/>
      <c r="F9" s="124"/>
      <c r="G9" s="162"/>
      <c r="H9" s="162"/>
      <c r="I9" s="126"/>
    </row>
    <row r="10" spans="2:9" s="2" customFormat="1" ht="21" customHeight="1" thickBot="1">
      <c r="B10" s="42" t="s">
        <v>113</v>
      </c>
      <c r="C10" s="164">
        <f>SUM(C8)</f>
        <v>35</v>
      </c>
      <c r="D10" s="164">
        <f>SUM(D8)</f>
        <v>1</v>
      </c>
      <c r="E10" s="153"/>
      <c r="F10" s="42" t="s">
        <v>113</v>
      </c>
      <c r="G10" s="164">
        <f>SUM(G8)</f>
        <v>0</v>
      </c>
      <c r="H10" s="164">
        <f>SUM(H8)</f>
        <v>0</v>
      </c>
      <c r="I10" s="126"/>
    </row>
    <row r="11" spans="2:9" s="2" customFormat="1" ht="16.149999999999999" customHeight="1" thickTop="1">
      <c r="B11" s="137" t="s">
        <v>114</v>
      </c>
      <c r="C11" s="165"/>
      <c r="D11" s="173"/>
      <c r="E11" s="153"/>
      <c r="F11" s="137" t="s">
        <v>114</v>
      </c>
      <c r="G11" s="165"/>
      <c r="H11" s="173"/>
      <c r="I11" s="126"/>
    </row>
    <row r="12" spans="2:9" s="2" customFormat="1" ht="16.149999999999999" customHeight="1">
      <c r="B12" s="129" t="s">
        <v>115</v>
      </c>
      <c r="C12" s="161"/>
      <c r="D12" s="171"/>
      <c r="E12" s="153"/>
      <c r="F12" s="129" t="s">
        <v>115</v>
      </c>
      <c r="G12" s="161"/>
      <c r="H12" s="171"/>
      <c r="I12" s="126"/>
    </row>
    <row r="13" spans="2:9" s="2" customFormat="1" ht="21" customHeight="1">
      <c r="B13" s="124" t="s">
        <v>229</v>
      </c>
      <c r="C13" s="224">
        <v>68</v>
      </c>
      <c r="D13" s="224">
        <v>8</v>
      </c>
      <c r="E13" s="153"/>
      <c r="F13" s="124" t="s">
        <v>229</v>
      </c>
      <c r="G13" s="224">
        <v>43</v>
      </c>
      <c r="H13" s="224">
        <v>5</v>
      </c>
      <c r="I13" s="126"/>
    </row>
    <row r="14" spans="2:9" s="2" customFormat="1" ht="21" customHeight="1">
      <c r="B14" s="124" t="s">
        <v>230</v>
      </c>
      <c r="C14" s="224">
        <v>6</v>
      </c>
      <c r="D14" s="224">
        <v>1</v>
      </c>
      <c r="E14" s="153"/>
      <c r="F14" s="124" t="s">
        <v>230</v>
      </c>
      <c r="G14" s="224">
        <v>3</v>
      </c>
      <c r="H14" s="224">
        <v>0</v>
      </c>
      <c r="I14" s="126"/>
    </row>
    <row r="15" spans="2:9" s="2" customFormat="1" ht="21" customHeight="1">
      <c r="B15" s="124" t="s">
        <v>231</v>
      </c>
      <c r="C15" s="224">
        <v>102</v>
      </c>
      <c r="D15" s="224">
        <v>9</v>
      </c>
      <c r="E15" s="153"/>
      <c r="F15" s="124" t="s">
        <v>231</v>
      </c>
      <c r="G15" s="224">
        <v>65</v>
      </c>
      <c r="H15" s="224">
        <v>6</v>
      </c>
      <c r="I15" s="126"/>
    </row>
    <row r="16" spans="2:9" s="2" customFormat="1" ht="21" customHeight="1">
      <c r="B16" s="124" t="s">
        <v>232</v>
      </c>
      <c r="C16" s="224">
        <v>11</v>
      </c>
      <c r="D16" s="224">
        <v>1</v>
      </c>
      <c r="E16" s="153"/>
      <c r="F16" s="124" t="s">
        <v>232</v>
      </c>
      <c r="G16" s="224">
        <v>7</v>
      </c>
      <c r="H16" s="224">
        <v>1</v>
      </c>
      <c r="I16" s="126"/>
    </row>
    <row r="17" spans="2:9" s="2" customFormat="1" ht="21" customHeight="1">
      <c r="B17" s="124" t="s">
        <v>322</v>
      </c>
      <c r="C17" s="224">
        <v>0</v>
      </c>
      <c r="D17" s="224">
        <v>0</v>
      </c>
      <c r="E17" s="153"/>
      <c r="F17" s="124" t="s">
        <v>322</v>
      </c>
      <c r="G17" s="224">
        <v>0</v>
      </c>
      <c r="H17" s="224">
        <v>0</v>
      </c>
      <c r="I17" s="126"/>
    </row>
    <row r="18" spans="2:9" s="2" customFormat="1" ht="21" customHeight="1">
      <c r="B18" s="124" t="s">
        <v>307</v>
      </c>
      <c r="C18" s="224">
        <v>4</v>
      </c>
      <c r="D18" s="224">
        <v>0</v>
      </c>
      <c r="E18" s="153"/>
      <c r="F18" s="124" t="s">
        <v>326</v>
      </c>
      <c r="G18" s="224">
        <v>7</v>
      </c>
      <c r="H18" s="224">
        <v>0</v>
      </c>
      <c r="I18" s="126"/>
    </row>
    <row r="19" spans="2:9" s="2" customFormat="1" ht="21" customHeight="1">
      <c r="B19" s="124"/>
      <c r="C19" s="224"/>
      <c r="D19" s="224"/>
      <c r="E19" s="153"/>
      <c r="F19" s="124"/>
      <c r="G19" s="224"/>
      <c r="H19" s="224"/>
      <c r="I19" s="126"/>
    </row>
    <row r="20" spans="2:9" s="2" customFormat="1" ht="21" customHeight="1">
      <c r="B20" s="148" t="s">
        <v>116</v>
      </c>
      <c r="C20" s="225"/>
      <c r="D20" s="226"/>
      <c r="E20" s="153"/>
      <c r="F20" s="148" t="s">
        <v>116</v>
      </c>
      <c r="G20" s="225"/>
      <c r="H20" s="226"/>
      <c r="I20" s="126"/>
    </row>
    <row r="21" spans="2:9" s="2" customFormat="1" ht="21" customHeight="1">
      <c r="B21" s="124" t="s">
        <v>319</v>
      </c>
      <c r="C21" s="224">
        <v>44</v>
      </c>
      <c r="D21" s="224">
        <v>1</v>
      </c>
      <c r="E21" s="153"/>
      <c r="F21" s="124" t="s">
        <v>319</v>
      </c>
      <c r="G21" s="224">
        <v>6</v>
      </c>
      <c r="H21" s="224">
        <v>0</v>
      </c>
      <c r="I21" s="126"/>
    </row>
    <row r="22" spans="2:9" s="2" customFormat="1" ht="21" customHeight="1">
      <c r="B22" s="124" t="s">
        <v>323</v>
      </c>
      <c r="C22" s="224">
        <v>2</v>
      </c>
      <c r="D22" s="224">
        <v>0</v>
      </c>
      <c r="E22" s="153"/>
      <c r="F22" s="124" t="s">
        <v>320</v>
      </c>
      <c r="G22" s="224">
        <v>483</v>
      </c>
      <c r="H22" s="224">
        <v>0</v>
      </c>
      <c r="I22" s="126"/>
    </row>
    <row r="23" spans="2:9" s="2" customFormat="1" ht="21" customHeight="1">
      <c r="B23" s="124" t="s">
        <v>308</v>
      </c>
      <c r="C23" s="224">
        <v>99</v>
      </c>
      <c r="D23" s="224">
        <v>4</v>
      </c>
      <c r="E23" s="153"/>
      <c r="F23" s="124" t="s">
        <v>321</v>
      </c>
      <c r="G23" s="224">
        <v>353</v>
      </c>
      <c r="H23" s="224">
        <v>0</v>
      </c>
      <c r="I23" s="126"/>
    </row>
    <row r="24" spans="2:9" s="2" customFormat="1" ht="21" customHeight="1">
      <c r="B24" s="124"/>
      <c r="C24" s="162"/>
      <c r="D24" s="162"/>
      <c r="E24" s="153"/>
      <c r="F24" s="151" t="s">
        <v>308</v>
      </c>
      <c r="G24" s="227">
        <v>20</v>
      </c>
      <c r="H24" s="227">
        <v>1</v>
      </c>
      <c r="I24" s="126"/>
    </row>
    <row r="25" spans="2:9" s="2" customFormat="1" ht="21" customHeight="1">
      <c r="B25" s="124"/>
      <c r="C25" s="162"/>
      <c r="D25" s="162"/>
      <c r="E25" s="153"/>
      <c r="F25" s="124"/>
      <c r="G25" s="162"/>
      <c r="H25" s="162"/>
      <c r="I25" s="126"/>
    </row>
    <row r="26" spans="2:9" s="2" customFormat="1" ht="21" customHeight="1" thickBot="1">
      <c r="B26" s="42" t="s">
        <v>113</v>
      </c>
      <c r="C26" s="164">
        <f>SUM(C13:C25)</f>
        <v>336</v>
      </c>
      <c r="D26" s="164">
        <f>SUM(D13:D25)</f>
        <v>24</v>
      </c>
      <c r="E26" s="153"/>
      <c r="F26" s="42" t="s">
        <v>113</v>
      </c>
      <c r="G26" s="164">
        <f>SUM(G13:G25)</f>
        <v>987</v>
      </c>
      <c r="H26" s="164">
        <f>SUM(H13:H25)</f>
        <v>13</v>
      </c>
      <c r="I26" s="126"/>
    </row>
    <row r="27" spans="2:9" s="2" customFormat="1" ht="21" customHeight="1" thickTop="1">
      <c r="B27" s="32" t="s">
        <v>33</v>
      </c>
      <c r="C27" s="166">
        <f>C10+C26</f>
        <v>371</v>
      </c>
      <c r="D27" s="166">
        <f>D10+D26</f>
        <v>25</v>
      </c>
      <c r="E27" s="153"/>
      <c r="F27" s="32" t="s">
        <v>33</v>
      </c>
      <c r="G27" s="166">
        <f>G10+G26</f>
        <v>987</v>
      </c>
      <c r="H27" s="166">
        <f>H10+H26</f>
        <v>13</v>
      </c>
      <c r="I27" s="126"/>
    </row>
    <row r="28" spans="2:9" ht="6.75" customHeight="1">
      <c r="B28" s="43"/>
      <c r="C28" s="174"/>
      <c r="D28" s="174"/>
      <c r="E28" s="143"/>
      <c r="F28" s="143"/>
      <c r="G28" s="167"/>
      <c r="H28" s="175"/>
      <c r="I28" s="126"/>
    </row>
    <row r="29" spans="2:9" ht="18.75" customHeight="1">
      <c r="C29" s="167"/>
      <c r="D29" s="167"/>
      <c r="E29" s="143"/>
      <c r="F29" s="143"/>
      <c r="G29" s="167"/>
      <c r="H29" s="175"/>
      <c r="I29" s="126"/>
    </row>
    <row r="30" spans="2:9">
      <c r="C30" s="168"/>
      <c r="D30" s="168"/>
      <c r="E30" s="150"/>
      <c r="F30" s="150"/>
      <c r="G30" s="168"/>
      <c r="H30" s="168"/>
      <c r="I30" s="126"/>
    </row>
  </sheetData>
  <phoneticPr fontId="4"/>
  <printOptions horizontalCentered="1"/>
  <pageMargins left="0.59055118110236227" right="0.11811023622047245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31"/>
  <sheetViews>
    <sheetView view="pageBreakPreview" zoomScale="120" zoomScaleNormal="100" zoomScaleSheetLayoutView="120" workbookViewId="0">
      <selection activeCell="H16" sqref="H16"/>
    </sheetView>
  </sheetViews>
  <sheetFormatPr defaultRowHeight="13.5"/>
  <cols>
    <col min="1" max="1" width="4.375" customWidth="1"/>
    <col min="2" max="2" width="14.875" customWidth="1"/>
    <col min="3" max="12" width="10.5" customWidth="1"/>
    <col min="13" max="13" width="0.625" customWidth="1"/>
    <col min="14" max="14" width="5.375" customWidth="1"/>
  </cols>
  <sheetData>
    <row r="1" spans="2:12" ht="16.5" customHeight="1"/>
    <row r="2" spans="2:12">
      <c r="B2" s="44" t="s">
        <v>117</v>
      </c>
    </row>
    <row r="3" spans="2:12">
      <c r="B3" s="44" t="s">
        <v>118</v>
      </c>
      <c r="C3" s="113"/>
      <c r="D3" s="141"/>
      <c r="E3" s="141"/>
      <c r="F3" s="141"/>
      <c r="G3" s="141"/>
      <c r="H3" s="141"/>
      <c r="I3" s="141"/>
      <c r="J3" s="45"/>
      <c r="K3" s="45"/>
      <c r="L3" s="46" t="s">
        <v>376</v>
      </c>
    </row>
    <row r="4" spans="2:12" ht="15.95" customHeight="1">
      <c r="B4" s="279" t="s">
        <v>93</v>
      </c>
      <c r="C4" s="277" t="s">
        <v>119</v>
      </c>
      <c r="D4" s="119"/>
      <c r="E4" s="283" t="s">
        <v>120</v>
      </c>
      <c r="F4" s="285" t="s">
        <v>121</v>
      </c>
      <c r="G4" s="285" t="s">
        <v>122</v>
      </c>
      <c r="H4" s="285" t="s">
        <v>123</v>
      </c>
      <c r="I4" s="277" t="s">
        <v>124</v>
      </c>
      <c r="J4" s="47"/>
      <c r="K4" s="48"/>
      <c r="L4" s="279" t="s">
        <v>125</v>
      </c>
    </row>
    <row r="5" spans="2:12" ht="24" customHeight="1">
      <c r="B5" s="281"/>
      <c r="C5" s="282"/>
      <c r="D5" s="121" t="s">
        <v>288</v>
      </c>
      <c r="E5" s="284"/>
      <c r="F5" s="282"/>
      <c r="G5" s="282"/>
      <c r="H5" s="282"/>
      <c r="I5" s="278"/>
      <c r="J5" s="49" t="s">
        <v>126</v>
      </c>
      <c r="K5" s="49" t="s">
        <v>127</v>
      </c>
      <c r="L5" s="280"/>
    </row>
    <row r="6" spans="2:12" ht="24.95" customHeight="1">
      <c r="B6" s="271" t="s">
        <v>128</v>
      </c>
      <c r="C6" s="272"/>
      <c r="D6" s="272"/>
      <c r="E6" s="272"/>
      <c r="F6" s="272"/>
      <c r="G6" s="272"/>
      <c r="H6" s="272"/>
      <c r="I6" s="272"/>
      <c r="J6" s="273"/>
      <c r="K6" s="273"/>
      <c r="L6" s="274"/>
    </row>
    <row r="7" spans="2:12" ht="24.95" customHeight="1">
      <c r="B7" s="154" t="s">
        <v>129</v>
      </c>
      <c r="C7" s="125">
        <f>SUM(E7:I7,L7)</f>
        <v>5042</v>
      </c>
      <c r="D7" s="230">
        <v>584</v>
      </c>
      <c r="E7" s="231">
        <v>4997</v>
      </c>
      <c r="F7" s="191">
        <v>0</v>
      </c>
      <c r="G7" s="191">
        <v>9</v>
      </c>
      <c r="H7" s="191">
        <v>36</v>
      </c>
      <c r="I7" s="125">
        <v>0</v>
      </c>
      <c r="J7" s="125">
        <v>0</v>
      </c>
      <c r="K7" s="125">
        <v>0</v>
      </c>
      <c r="L7" s="125">
        <v>0</v>
      </c>
    </row>
    <row r="8" spans="2:12" ht="24.95" customHeight="1">
      <c r="B8" s="154" t="s">
        <v>130</v>
      </c>
      <c r="C8" s="125">
        <f t="shared" ref="C8:C17" si="0">SUM(E8:I8,L8)</f>
        <v>3108</v>
      </c>
      <c r="D8" s="230">
        <v>176</v>
      </c>
      <c r="E8" s="231">
        <v>3075</v>
      </c>
      <c r="F8" s="191">
        <v>33</v>
      </c>
      <c r="G8" s="191">
        <v>0</v>
      </c>
      <c r="H8" s="191">
        <v>0</v>
      </c>
      <c r="I8" s="125">
        <v>0</v>
      </c>
      <c r="J8" s="125">
        <v>0</v>
      </c>
      <c r="K8" s="125">
        <v>0</v>
      </c>
      <c r="L8" s="125">
        <v>0</v>
      </c>
    </row>
    <row r="9" spans="2:12" ht="24.95" customHeight="1">
      <c r="B9" s="154" t="s">
        <v>131</v>
      </c>
      <c r="C9" s="125">
        <f t="shared" si="0"/>
        <v>1034</v>
      </c>
      <c r="D9" s="230">
        <v>142</v>
      </c>
      <c r="E9" s="231">
        <v>1034</v>
      </c>
      <c r="F9" s="191">
        <v>0</v>
      </c>
      <c r="G9" s="191">
        <v>0</v>
      </c>
      <c r="H9" s="191">
        <v>0</v>
      </c>
      <c r="I9" s="125">
        <v>0</v>
      </c>
      <c r="J9" s="125">
        <v>0</v>
      </c>
      <c r="K9" s="125">
        <v>0</v>
      </c>
      <c r="L9" s="125">
        <v>0</v>
      </c>
    </row>
    <row r="10" spans="2:12" ht="24.95" customHeight="1">
      <c r="B10" s="154" t="s">
        <v>132</v>
      </c>
      <c r="C10" s="125">
        <f t="shared" si="0"/>
        <v>2331</v>
      </c>
      <c r="D10" s="230">
        <v>302</v>
      </c>
      <c r="E10" s="231">
        <v>1193</v>
      </c>
      <c r="F10" s="191">
        <v>254</v>
      </c>
      <c r="G10" s="191">
        <v>702</v>
      </c>
      <c r="H10" s="191">
        <v>182</v>
      </c>
      <c r="I10" s="125">
        <v>0</v>
      </c>
      <c r="J10" s="125">
        <v>0</v>
      </c>
      <c r="K10" s="125">
        <v>0</v>
      </c>
      <c r="L10" s="125">
        <v>0</v>
      </c>
    </row>
    <row r="11" spans="2:12" ht="24.95" customHeight="1">
      <c r="B11" s="154" t="s">
        <v>133</v>
      </c>
      <c r="C11" s="125">
        <f t="shared" si="0"/>
        <v>23241</v>
      </c>
      <c r="D11" s="230">
        <v>4912</v>
      </c>
      <c r="E11" s="231">
        <v>128</v>
      </c>
      <c r="F11" s="191">
        <v>115</v>
      </c>
      <c r="G11" s="191">
        <v>11002</v>
      </c>
      <c r="H11" s="191">
        <v>11996</v>
      </c>
      <c r="I11" s="125">
        <v>0</v>
      </c>
      <c r="J11" s="125">
        <v>0</v>
      </c>
      <c r="K11" s="125">
        <v>0</v>
      </c>
      <c r="L11" s="125">
        <v>0</v>
      </c>
    </row>
    <row r="12" spans="2:12" ht="24.95" customHeight="1">
      <c r="B12" s="154" t="s">
        <v>134</v>
      </c>
      <c r="C12" s="125">
        <f t="shared" si="0"/>
        <v>6050</v>
      </c>
      <c r="D12" s="230">
        <v>676</v>
      </c>
      <c r="E12" s="231">
        <v>4874</v>
      </c>
      <c r="F12" s="191">
        <v>154</v>
      </c>
      <c r="G12" s="191">
        <v>595</v>
      </c>
      <c r="H12" s="191">
        <v>427</v>
      </c>
      <c r="I12" s="125">
        <v>0</v>
      </c>
      <c r="J12" s="125">
        <v>0</v>
      </c>
      <c r="K12" s="125">
        <v>0</v>
      </c>
      <c r="L12" s="125">
        <v>0</v>
      </c>
    </row>
    <row r="13" spans="2:12" ht="24.95" customHeight="1">
      <c r="B13" s="275" t="s">
        <v>135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6"/>
    </row>
    <row r="14" spans="2:12" ht="24.95" customHeight="1">
      <c r="B14" s="154" t="s">
        <v>136</v>
      </c>
      <c r="C14" s="125">
        <f t="shared" si="0"/>
        <v>25352</v>
      </c>
      <c r="D14" s="192">
        <v>3574</v>
      </c>
      <c r="E14" s="228">
        <v>20372</v>
      </c>
      <c r="F14" s="229">
        <v>1799</v>
      </c>
      <c r="G14" s="229">
        <v>2278</v>
      </c>
      <c r="H14" s="229">
        <v>903</v>
      </c>
      <c r="I14" s="229">
        <v>0</v>
      </c>
      <c r="J14" s="147">
        <v>0</v>
      </c>
      <c r="K14" s="147">
        <v>0</v>
      </c>
      <c r="L14" s="147">
        <v>0</v>
      </c>
    </row>
    <row r="15" spans="2:12" ht="24.95" customHeight="1">
      <c r="B15" s="154" t="s">
        <v>137</v>
      </c>
      <c r="C15" s="125">
        <f t="shared" si="0"/>
        <v>212</v>
      </c>
      <c r="D15" s="192">
        <v>70</v>
      </c>
      <c r="E15" s="228">
        <v>212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</row>
    <row r="16" spans="2:12" ht="24.95" customHeight="1">
      <c r="B16" s="154" t="s">
        <v>138</v>
      </c>
      <c r="C16" s="125">
        <f t="shared" si="0"/>
        <v>0</v>
      </c>
      <c r="D16" s="192">
        <v>0</v>
      </c>
      <c r="E16" s="146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</row>
    <row r="17" spans="2:12" ht="24.95" customHeight="1">
      <c r="B17" s="154" t="s">
        <v>139</v>
      </c>
      <c r="C17" s="125">
        <f t="shared" si="0"/>
        <v>899</v>
      </c>
      <c r="D17" s="192">
        <v>64</v>
      </c>
      <c r="E17" s="228">
        <v>842</v>
      </c>
      <c r="F17" s="229">
        <v>57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</row>
    <row r="18" spans="2:12" ht="24.95" customHeight="1">
      <c r="B18" s="155" t="s">
        <v>70</v>
      </c>
      <c r="C18" s="130">
        <f>SUM(C7:C12,C14:C17)</f>
        <v>67269</v>
      </c>
      <c r="D18" s="152">
        <f>SUM(D7:D12,D14:D15,D17)</f>
        <v>10500</v>
      </c>
      <c r="E18" s="130">
        <f>SUM(E7:E12,E14:E15,E17)</f>
        <v>36727</v>
      </c>
      <c r="F18" s="130">
        <f t="shared" ref="F18:L18" si="1">SUM(F7:F12,F14:F17)</f>
        <v>2412</v>
      </c>
      <c r="G18" s="130">
        <f t="shared" si="1"/>
        <v>14586</v>
      </c>
      <c r="H18" s="130">
        <f t="shared" si="1"/>
        <v>13544</v>
      </c>
      <c r="I18" s="130">
        <f t="shared" si="1"/>
        <v>0</v>
      </c>
      <c r="J18" s="130">
        <f t="shared" si="1"/>
        <v>0</v>
      </c>
      <c r="K18" s="130">
        <f t="shared" si="1"/>
        <v>0</v>
      </c>
      <c r="L18" s="130">
        <f t="shared" si="1"/>
        <v>0</v>
      </c>
    </row>
    <row r="19" spans="2:12" ht="3.75" customHeight="1">
      <c r="C19" s="126"/>
      <c r="D19" s="126"/>
      <c r="E19" s="126"/>
      <c r="F19" s="126"/>
      <c r="G19" s="126"/>
      <c r="H19" s="126"/>
      <c r="I19" s="126"/>
    </row>
    <row r="20" spans="2:12" ht="12" customHeight="1">
      <c r="C20" s="126"/>
      <c r="D20" s="126"/>
      <c r="E20" s="126"/>
      <c r="F20" s="126"/>
      <c r="G20" s="126"/>
      <c r="H20" s="126"/>
      <c r="I20" s="126"/>
    </row>
    <row r="21" spans="2:12">
      <c r="C21" s="126"/>
      <c r="D21" s="126"/>
      <c r="E21" s="126"/>
      <c r="F21" s="126"/>
      <c r="G21" s="126"/>
      <c r="H21" s="126"/>
      <c r="I21" s="126"/>
    </row>
    <row r="22" spans="2:12">
      <c r="C22" s="126"/>
      <c r="D22" s="126"/>
      <c r="E22" s="126"/>
      <c r="F22" s="126"/>
      <c r="G22" s="126"/>
      <c r="H22" s="126"/>
      <c r="I22" s="126"/>
    </row>
    <row r="23" spans="2:12">
      <c r="C23" s="126"/>
      <c r="D23" s="126"/>
      <c r="E23" s="126"/>
      <c r="F23" s="126"/>
      <c r="G23" s="126"/>
      <c r="H23" s="126"/>
      <c r="I23" s="126"/>
    </row>
    <row r="24" spans="2:12">
      <c r="C24" s="126"/>
      <c r="D24" s="126"/>
      <c r="E24" s="126"/>
      <c r="F24" s="126"/>
      <c r="G24" s="126"/>
      <c r="H24" s="126"/>
      <c r="I24" s="126"/>
    </row>
    <row r="25" spans="2:12">
      <c r="C25" s="126"/>
      <c r="D25" s="126"/>
      <c r="E25" s="126"/>
      <c r="F25" s="126"/>
      <c r="G25" s="126"/>
      <c r="H25" s="126"/>
      <c r="I25" s="126"/>
    </row>
    <row r="26" spans="2:12">
      <c r="C26" s="126"/>
      <c r="D26" s="126"/>
      <c r="E26" s="126"/>
      <c r="F26" s="126"/>
      <c r="G26" s="126"/>
      <c r="H26" s="126"/>
      <c r="I26" s="126"/>
    </row>
    <row r="27" spans="2:12">
      <c r="C27" s="126"/>
      <c r="D27" s="126"/>
      <c r="E27" s="126"/>
      <c r="F27" s="126"/>
      <c r="G27" s="126"/>
      <c r="H27" s="126"/>
      <c r="I27" s="126"/>
    </row>
    <row r="28" spans="2:12">
      <c r="C28" s="126"/>
      <c r="D28" s="126"/>
      <c r="E28" s="126"/>
      <c r="F28" s="126"/>
      <c r="G28" s="126"/>
      <c r="H28" s="126"/>
      <c r="I28" s="126"/>
    </row>
    <row r="29" spans="2:12">
      <c r="C29" s="126"/>
      <c r="D29" s="126"/>
      <c r="E29" s="126"/>
      <c r="F29" s="126"/>
      <c r="G29" s="126"/>
      <c r="H29" s="126"/>
      <c r="I29" s="126"/>
    </row>
    <row r="30" spans="2:12">
      <c r="C30" s="126"/>
      <c r="D30" s="126"/>
      <c r="E30" s="126"/>
      <c r="F30" s="126"/>
      <c r="G30" s="126"/>
      <c r="H30" s="126"/>
      <c r="I30" s="126"/>
    </row>
    <row r="31" spans="2:12">
      <c r="C31" s="126"/>
      <c r="D31" s="126"/>
      <c r="E31" s="126"/>
      <c r="F31" s="126"/>
      <c r="G31" s="126"/>
      <c r="H31" s="126"/>
      <c r="I31" s="126"/>
    </row>
  </sheetData>
  <mergeCells count="10">
    <mergeCell ref="B6:L6"/>
    <mergeCell ref="B13:L13"/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55118110236220474" bottom="0.15748031496062992" header="0.31496062992125984" footer="0.31496062992125984"/>
  <pageSetup paperSize="9" scale="1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9"/>
  <sheetViews>
    <sheetView view="pageBreakPreview" zoomScaleNormal="80" zoomScaleSheetLayoutView="100" workbookViewId="0">
      <selection activeCell="I16" sqref="I16"/>
    </sheetView>
  </sheetViews>
  <sheetFormatPr defaultRowHeight="13.5"/>
  <cols>
    <col min="1" max="1" width="5.875" style="50" customWidth="1"/>
    <col min="2" max="2" width="20.625" style="50" customWidth="1"/>
    <col min="3" max="11" width="12.125" style="50" customWidth="1"/>
    <col min="12" max="12" width="0.875" style="50" customWidth="1"/>
    <col min="13" max="13" width="13.625" style="50" customWidth="1"/>
  </cols>
  <sheetData>
    <row r="1" spans="2:12" s="50" customFormat="1" ht="46.5" customHeight="1"/>
    <row r="2" spans="2:12" s="50" customFormat="1" ht="19.5" customHeight="1">
      <c r="B2" s="51" t="s">
        <v>140</v>
      </c>
      <c r="C2" s="52"/>
      <c r="D2" s="52"/>
      <c r="E2" s="52"/>
      <c r="F2" s="52"/>
      <c r="G2" s="52"/>
      <c r="H2" s="52"/>
      <c r="I2" s="52"/>
      <c r="J2" s="53" t="s">
        <v>375</v>
      </c>
      <c r="K2" s="52"/>
      <c r="L2" s="52"/>
    </row>
    <row r="3" spans="2:12" s="50" customFormat="1" ht="27" customHeight="1">
      <c r="B3" s="291" t="s">
        <v>119</v>
      </c>
      <c r="C3" s="301" t="s">
        <v>141</v>
      </c>
      <c r="D3" s="289" t="s">
        <v>142</v>
      </c>
      <c r="E3" s="289" t="s">
        <v>143</v>
      </c>
      <c r="F3" s="289" t="s">
        <v>144</v>
      </c>
      <c r="G3" s="289" t="s">
        <v>145</v>
      </c>
      <c r="H3" s="289" t="s">
        <v>146</v>
      </c>
      <c r="I3" s="289" t="s">
        <v>147</v>
      </c>
      <c r="J3" s="289" t="s">
        <v>148</v>
      </c>
      <c r="K3" s="299"/>
    </row>
    <row r="4" spans="2:12" s="50" customFormat="1" ht="18" customHeight="1">
      <c r="B4" s="292"/>
      <c r="C4" s="302"/>
      <c r="D4" s="290"/>
      <c r="E4" s="290"/>
      <c r="F4" s="290"/>
      <c r="G4" s="290"/>
      <c r="H4" s="290"/>
      <c r="I4" s="290"/>
      <c r="J4" s="290"/>
      <c r="K4" s="300"/>
    </row>
    <row r="5" spans="2:12" s="50" customFormat="1" ht="30" customHeight="1">
      <c r="B5" s="234">
        <f>SUM(C5:I5)</f>
        <v>67269</v>
      </c>
      <c r="C5" s="232">
        <v>63813</v>
      </c>
      <c r="D5" s="233">
        <v>3349</v>
      </c>
      <c r="E5" s="233">
        <v>96</v>
      </c>
      <c r="F5" s="233">
        <v>5</v>
      </c>
      <c r="G5" s="233">
        <v>2</v>
      </c>
      <c r="H5" s="233">
        <v>1</v>
      </c>
      <c r="I5" s="233">
        <v>3</v>
      </c>
      <c r="J5" s="140">
        <v>2.3999999999999998E-3</v>
      </c>
      <c r="K5" s="54"/>
    </row>
    <row r="6" spans="2:12" s="50" customFormat="1"/>
    <row r="7" spans="2:12" s="50" customFormat="1"/>
    <row r="8" spans="2:12" s="50" customFormat="1" ht="19.5" customHeight="1">
      <c r="B8" s="51" t="s">
        <v>149</v>
      </c>
      <c r="C8" s="52"/>
      <c r="D8" s="52"/>
      <c r="E8" s="52"/>
      <c r="F8" s="52"/>
      <c r="G8" s="52"/>
      <c r="H8" s="52"/>
      <c r="I8" s="52"/>
      <c r="J8" s="52"/>
      <c r="K8" s="53" t="s">
        <v>375</v>
      </c>
    </row>
    <row r="9" spans="2:12" s="50" customFormat="1">
      <c r="B9" s="291" t="s">
        <v>119</v>
      </c>
      <c r="C9" s="301" t="s">
        <v>150</v>
      </c>
      <c r="D9" s="289" t="s">
        <v>151</v>
      </c>
      <c r="E9" s="289" t="s">
        <v>152</v>
      </c>
      <c r="F9" s="289" t="s">
        <v>153</v>
      </c>
      <c r="G9" s="289" t="s">
        <v>154</v>
      </c>
      <c r="H9" s="289" t="s">
        <v>155</v>
      </c>
      <c r="I9" s="289" t="s">
        <v>156</v>
      </c>
      <c r="J9" s="289" t="s">
        <v>157</v>
      </c>
      <c r="K9" s="289" t="s">
        <v>158</v>
      </c>
    </row>
    <row r="10" spans="2:12" s="50" customFormat="1">
      <c r="B10" s="292"/>
      <c r="C10" s="302"/>
      <c r="D10" s="290"/>
      <c r="E10" s="290"/>
      <c r="F10" s="290"/>
      <c r="G10" s="290"/>
      <c r="H10" s="290"/>
      <c r="I10" s="290"/>
      <c r="J10" s="290"/>
      <c r="K10" s="290"/>
    </row>
    <row r="11" spans="2:12" s="50" customFormat="1" ht="34.15" customHeight="1">
      <c r="B11" s="234">
        <f>SUM(C11:K11)</f>
        <v>67269</v>
      </c>
      <c r="C11" s="232">
        <v>10500</v>
      </c>
      <c r="D11" s="233">
        <v>9463</v>
      </c>
      <c r="E11" s="233">
        <v>7618</v>
      </c>
      <c r="F11" s="233">
        <v>6048</v>
      </c>
      <c r="G11" s="233">
        <v>4982</v>
      </c>
      <c r="H11" s="233">
        <v>16311</v>
      </c>
      <c r="I11" s="233">
        <v>8451</v>
      </c>
      <c r="J11" s="233">
        <v>3344</v>
      </c>
      <c r="K11" s="233">
        <v>552</v>
      </c>
    </row>
    <row r="12" spans="2:12" s="50" customFormat="1"/>
    <row r="13" spans="2:12" s="50" customFormat="1"/>
    <row r="14" spans="2:12" s="50" customFormat="1" ht="19.5" customHeight="1">
      <c r="B14" s="51" t="s">
        <v>159</v>
      </c>
      <c r="E14" s="52"/>
      <c r="F14" s="52"/>
      <c r="G14" s="52"/>
      <c r="H14" s="53" t="s">
        <v>382</v>
      </c>
    </row>
    <row r="15" spans="2:12" s="50" customFormat="1" ht="13.15" customHeight="1">
      <c r="B15" s="291" t="s">
        <v>160</v>
      </c>
      <c r="C15" s="293" t="s">
        <v>161</v>
      </c>
      <c r="D15" s="294"/>
      <c r="E15" s="294"/>
      <c r="F15" s="294"/>
      <c r="G15" s="294"/>
      <c r="H15" s="295"/>
    </row>
    <row r="16" spans="2:12" s="50" customFormat="1" ht="20.25" customHeight="1">
      <c r="B16" s="292"/>
      <c r="C16" s="296"/>
      <c r="D16" s="297"/>
      <c r="E16" s="297"/>
      <c r="F16" s="297"/>
      <c r="G16" s="297"/>
      <c r="H16" s="298"/>
    </row>
    <row r="17" spans="2:8" s="50" customFormat="1" ht="32.450000000000003" customHeight="1">
      <c r="B17" s="176" t="s">
        <v>228</v>
      </c>
      <c r="C17" s="286"/>
      <c r="D17" s="287"/>
      <c r="E17" s="287"/>
      <c r="F17" s="287"/>
      <c r="G17" s="287"/>
      <c r="H17" s="288"/>
    </row>
    <row r="18" spans="2:8" s="50" customFormat="1" ht="9.75" customHeight="1"/>
    <row r="19" spans="2:8" s="50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0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15"/>
  <sheetViews>
    <sheetView view="pageBreakPreview" zoomScale="110" zoomScaleNormal="100" zoomScaleSheetLayoutView="110" workbookViewId="0">
      <selection activeCell="B12" sqref="B12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7" ht="49.5" customHeight="1"/>
    <row r="2" spans="2:7" ht="15.75" customHeight="1">
      <c r="B2" s="44" t="s">
        <v>163</v>
      </c>
      <c r="G2" s="56" t="s">
        <v>341</v>
      </c>
    </row>
    <row r="3" spans="2:7" s="2" customFormat="1" ht="23.1" customHeight="1">
      <c r="B3" s="306" t="s">
        <v>164</v>
      </c>
      <c r="C3" s="306" t="s">
        <v>165</v>
      </c>
      <c r="D3" s="306" t="s">
        <v>166</v>
      </c>
      <c r="E3" s="308" t="s">
        <v>167</v>
      </c>
      <c r="F3" s="309"/>
      <c r="G3" s="306" t="s">
        <v>168</v>
      </c>
    </row>
    <row r="4" spans="2:7" s="2" customFormat="1" ht="23.1" customHeight="1">
      <c r="B4" s="307"/>
      <c r="C4" s="307"/>
      <c r="D4" s="307"/>
      <c r="E4" s="40" t="s">
        <v>169</v>
      </c>
      <c r="F4" s="40" t="s">
        <v>170</v>
      </c>
      <c r="G4" s="307"/>
    </row>
    <row r="5" spans="2:7" s="2" customFormat="1" ht="27" customHeight="1">
      <c r="B5" s="310" t="s">
        <v>377</v>
      </c>
      <c r="C5" s="311"/>
      <c r="D5" s="311"/>
      <c r="E5" s="311"/>
      <c r="F5" s="311"/>
      <c r="G5" s="312"/>
    </row>
    <row r="6" spans="2:7" s="2" customFormat="1" ht="27" customHeight="1">
      <c r="B6" s="235" t="s">
        <v>378</v>
      </c>
      <c r="C6" s="236"/>
      <c r="D6" s="236"/>
      <c r="E6" s="236"/>
      <c r="F6" s="236"/>
      <c r="G6" s="237"/>
    </row>
    <row r="7" spans="2:7" s="2" customFormat="1" ht="27" customHeight="1">
      <c r="B7" s="235" t="s">
        <v>379</v>
      </c>
      <c r="C7" s="236">
        <v>37</v>
      </c>
      <c r="D7" s="236">
        <v>25</v>
      </c>
      <c r="E7" s="236">
        <v>35</v>
      </c>
      <c r="F7" s="236">
        <v>2</v>
      </c>
      <c r="G7" s="237">
        <f>C7+D7-E7-F7</f>
        <v>25</v>
      </c>
    </row>
    <row r="8" spans="2:7" s="2" customFormat="1" ht="27" customHeight="1">
      <c r="B8" s="303" t="s">
        <v>380</v>
      </c>
      <c r="C8" s="304"/>
      <c r="D8" s="304"/>
      <c r="E8" s="304"/>
      <c r="F8" s="304"/>
      <c r="G8" s="305"/>
    </row>
    <row r="9" spans="2:7" s="2" customFormat="1" ht="27" customHeight="1">
      <c r="B9" s="235" t="s">
        <v>379</v>
      </c>
      <c r="C9" s="236">
        <v>1</v>
      </c>
      <c r="D9" s="236">
        <v>13</v>
      </c>
      <c r="E9" s="236">
        <v>1</v>
      </c>
      <c r="F9" s="236">
        <v>0</v>
      </c>
      <c r="G9" s="237">
        <f>C9+D9-E9-F9</f>
        <v>13</v>
      </c>
    </row>
    <row r="10" spans="2:7" s="2" customFormat="1" ht="27" customHeight="1">
      <c r="B10" s="303" t="s">
        <v>224</v>
      </c>
      <c r="C10" s="304"/>
      <c r="D10" s="304"/>
      <c r="E10" s="304"/>
      <c r="F10" s="304"/>
      <c r="G10" s="305"/>
    </row>
    <row r="11" spans="2:7" s="2" customFormat="1" ht="27" customHeight="1">
      <c r="B11" s="235" t="s">
        <v>225</v>
      </c>
      <c r="C11" s="236">
        <v>9903</v>
      </c>
      <c r="D11" s="236">
        <v>744</v>
      </c>
      <c r="E11" s="236">
        <v>984</v>
      </c>
      <c r="F11" s="236">
        <v>0</v>
      </c>
      <c r="G11" s="237">
        <f>C11+D11-E11-F11</f>
        <v>9663</v>
      </c>
    </row>
    <row r="12" spans="2:7" s="2" customFormat="1" ht="27" customHeight="1">
      <c r="B12" s="235" t="s">
        <v>381</v>
      </c>
      <c r="C12" s="236"/>
      <c r="D12" s="236"/>
      <c r="E12" s="236"/>
      <c r="F12" s="236"/>
      <c r="G12" s="237"/>
    </row>
    <row r="13" spans="2:7" s="2" customFormat="1" ht="27" customHeight="1">
      <c r="B13" s="303" t="s">
        <v>226</v>
      </c>
      <c r="C13" s="304"/>
      <c r="D13" s="304"/>
      <c r="E13" s="304"/>
      <c r="F13" s="304"/>
      <c r="G13" s="305"/>
    </row>
    <row r="14" spans="2:7" s="2" customFormat="1" ht="27" customHeight="1">
      <c r="B14" s="235" t="s">
        <v>227</v>
      </c>
      <c r="C14" s="236">
        <v>802</v>
      </c>
      <c r="D14" s="236">
        <v>792</v>
      </c>
      <c r="E14" s="236">
        <v>803</v>
      </c>
      <c r="F14" s="236">
        <v>0</v>
      </c>
      <c r="G14" s="237">
        <f>C14+D14-E14-F14</f>
        <v>791</v>
      </c>
    </row>
    <row r="15" spans="2:7" s="2" customFormat="1" ht="27" customHeight="1">
      <c r="B15" s="116" t="s">
        <v>33</v>
      </c>
      <c r="C15" s="133">
        <f>C11+C14+C7+C9</f>
        <v>10743</v>
      </c>
      <c r="D15" s="133">
        <f t="shared" ref="D15:G15" si="0">D11+D14+D7+D9</f>
        <v>1574</v>
      </c>
      <c r="E15" s="133">
        <f t="shared" si="0"/>
        <v>1823</v>
      </c>
      <c r="F15" s="133">
        <f t="shared" si="0"/>
        <v>2</v>
      </c>
      <c r="G15" s="133">
        <f t="shared" si="0"/>
        <v>10492</v>
      </c>
    </row>
  </sheetData>
  <mergeCells count="9">
    <mergeCell ref="B8:G8"/>
    <mergeCell ref="B10:G10"/>
    <mergeCell ref="B13:G13"/>
    <mergeCell ref="B3:B4"/>
    <mergeCell ref="C3:C4"/>
    <mergeCell ref="D3:D4"/>
    <mergeCell ref="E3:F3"/>
    <mergeCell ref="G3:G4"/>
    <mergeCell ref="B5:G5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I27"/>
  <sheetViews>
    <sheetView view="pageBreakPreview" topLeftCell="C1" zoomScale="90" zoomScaleNormal="100" zoomScaleSheetLayoutView="90" workbookViewId="0">
      <selection activeCell="E15" sqref="E15:F15"/>
    </sheetView>
  </sheetViews>
  <sheetFormatPr defaultRowHeight="13.5"/>
  <cols>
    <col min="1" max="1" width="3.625" style="178" customWidth="1"/>
    <col min="2" max="3" width="14.625" style="178" customWidth="1"/>
    <col min="4" max="4" width="46.5" style="178" bestFit="1" customWidth="1"/>
    <col min="5" max="5" width="10.625" style="178" customWidth="1"/>
    <col min="6" max="6" width="15.125" style="178" customWidth="1"/>
    <col min="7" max="7" width="16.125" style="178" customWidth="1"/>
    <col min="8" max="8" width="28.625" style="178" customWidth="1"/>
    <col min="9" max="9" width="32.5" style="178" customWidth="1"/>
    <col min="10" max="10" width="1" style="178" customWidth="1"/>
    <col min="11" max="11" width="1.5" style="178" customWidth="1"/>
    <col min="12" max="16384" width="9" style="178"/>
  </cols>
  <sheetData>
    <row r="1" spans="2:9" ht="33.75" customHeight="1"/>
    <row r="2" spans="2:9">
      <c r="B2" s="179" t="s">
        <v>171</v>
      </c>
      <c r="I2" s="180"/>
    </row>
    <row r="3" spans="2:9">
      <c r="B3" s="179" t="s">
        <v>172</v>
      </c>
      <c r="C3" s="181"/>
      <c r="D3" s="181"/>
      <c r="H3" s="322" t="s">
        <v>341</v>
      </c>
      <c r="I3" s="322"/>
    </row>
    <row r="4" spans="2:9" ht="24.95" customHeight="1">
      <c r="B4" s="313" t="s">
        <v>41</v>
      </c>
      <c r="C4" s="313"/>
      <c r="D4" s="182" t="s">
        <v>173</v>
      </c>
      <c r="E4" s="313" t="s">
        <v>174</v>
      </c>
      <c r="F4" s="313"/>
      <c r="G4" s="183" t="s">
        <v>175</v>
      </c>
      <c r="H4" s="313" t="s">
        <v>176</v>
      </c>
      <c r="I4" s="313"/>
    </row>
    <row r="5" spans="2:9" ht="24.95" customHeight="1">
      <c r="B5" s="314" t="s">
        <v>177</v>
      </c>
      <c r="C5" s="315"/>
      <c r="D5" s="184" t="s">
        <v>366</v>
      </c>
      <c r="E5" s="320" t="s">
        <v>367</v>
      </c>
      <c r="F5" s="321"/>
      <c r="G5" s="185">
        <v>206</v>
      </c>
      <c r="H5" s="320" t="s">
        <v>368</v>
      </c>
      <c r="I5" s="321"/>
    </row>
    <row r="6" spans="2:9" ht="24.95" customHeight="1">
      <c r="B6" s="316"/>
      <c r="C6" s="317"/>
      <c r="D6" s="184" t="s">
        <v>363</v>
      </c>
      <c r="E6" s="320" t="s">
        <v>364</v>
      </c>
      <c r="F6" s="321"/>
      <c r="G6" s="185">
        <v>162</v>
      </c>
      <c r="H6" s="320" t="s">
        <v>365</v>
      </c>
      <c r="I6" s="321"/>
    </row>
    <row r="7" spans="2:9" ht="24.95" customHeight="1">
      <c r="B7" s="316"/>
      <c r="C7" s="317"/>
      <c r="D7" s="184" t="s">
        <v>327</v>
      </c>
      <c r="E7" s="320" t="s">
        <v>342</v>
      </c>
      <c r="F7" s="321"/>
      <c r="G7" s="185">
        <v>68</v>
      </c>
      <c r="H7" s="320" t="s">
        <v>353</v>
      </c>
      <c r="I7" s="321"/>
    </row>
    <row r="8" spans="2:9" ht="24.95" customHeight="1">
      <c r="B8" s="316"/>
      <c r="C8" s="317"/>
      <c r="D8" s="184" t="s">
        <v>328</v>
      </c>
      <c r="E8" s="320" t="s">
        <v>343</v>
      </c>
      <c r="F8" s="321"/>
      <c r="G8" s="185">
        <v>56</v>
      </c>
      <c r="H8" s="320" t="s">
        <v>354</v>
      </c>
      <c r="I8" s="321"/>
    </row>
    <row r="9" spans="2:9" ht="24.95" customHeight="1">
      <c r="B9" s="316"/>
      <c r="C9" s="317"/>
      <c r="D9" s="184" t="s">
        <v>309</v>
      </c>
      <c r="E9" s="323"/>
      <c r="F9" s="324"/>
      <c r="G9" s="185">
        <f>G10-SUM(G5:G8)</f>
        <v>582</v>
      </c>
      <c r="H9" s="323"/>
      <c r="I9" s="324"/>
    </row>
    <row r="10" spans="2:9" ht="24.95" customHeight="1">
      <c r="B10" s="318"/>
      <c r="C10" s="319"/>
      <c r="D10" s="186" t="s">
        <v>178</v>
      </c>
      <c r="E10" s="323"/>
      <c r="F10" s="324"/>
      <c r="G10" s="187">
        <v>1074</v>
      </c>
      <c r="H10" s="323"/>
      <c r="I10" s="324"/>
    </row>
    <row r="11" spans="2:9" ht="24.95" customHeight="1">
      <c r="B11" s="329" t="s">
        <v>179</v>
      </c>
      <c r="C11" s="330"/>
      <c r="D11" s="188" t="s">
        <v>329</v>
      </c>
      <c r="E11" s="320" t="s">
        <v>344</v>
      </c>
      <c r="F11" s="321"/>
      <c r="G11" s="185">
        <v>2158</v>
      </c>
      <c r="H11" s="320" t="s">
        <v>355</v>
      </c>
      <c r="I11" s="321"/>
    </row>
    <row r="12" spans="2:9" ht="24.95" customHeight="1">
      <c r="B12" s="331"/>
      <c r="C12" s="332"/>
      <c r="D12" s="188" t="s">
        <v>330</v>
      </c>
      <c r="E12" s="320" t="s">
        <v>345</v>
      </c>
      <c r="F12" s="321"/>
      <c r="G12" s="185">
        <v>1755</v>
      </c>
      <c r="H12" s="320" t="s">
        <v>361</v>
      </c>
      <c r="I12" s="321"/>
    </row>
    <row r="13" spans="2:9" ht="24.95" customHeight="1">
      <c r="B13" s="331"/>
      <c r="C13" s="332"/>
      <c r="D13" s="188" t="s">
        <v>331</v>
      </c>
      <c r="E13" s="320" t="s">
        <v>346</v>
      </c>
      <c r="F13" s="321"/>
      <c r="G13" s="185">
        <v>1241</v>
      </c>
      <c r="H13" s="320" t="s">
        <v>356</v>
      </c>
      <c r="I13" s="321"/>
    </row>
    <row r="14" spans="2:9" ht="24.95" customHeight="1">
      <c r="B14" s="331"/>
      <c r="C14" s="332"/>
      <c r="D14" s="188" t="s">
        <v>332</v>
      </c>
      <c r="E14" s="320" t="s">
        <v>347</v>
      </c>
      <c r="F14" s="321"/>
      <c r="G14" s="185">
        <v>915</v>
      </c>
      <c r="H14" s="320" t="s">
        <v>357</v>
      </c>
      <c r="I14" s="321"/>
    </row>
    <row r="15" spans="2:9" ht="24.95" customHeight="1">
      <c r="B15" s="331"/>
      <c r="C15" s="332"/>
      <c r="D15" s="188" t="s">
        <v>369</v>
      </c>
      <c r="E15" s="320" t="s">
        <v>370</v>
      </c>
      <c r="F15" s="321"/>
      <c r="G15" s="185">
        <v>798</v>
      </c>
      <c r="H15" s="320" t="s">
        <v>371</v>
      </c>
      <c r="I15" s="321"/>
    </row>
    <row r="16" spans="2:9" ht="24.95" customHeight="1">
      <c r="B16" s="331"/>
      <c r="C16" s="332"/>
      <c r="D16" s="188" t="s">
        <v>333</v>
      </c>
      <c r="E16" s="320" t="s">
        <v>373</v>
      </c>
      <c r="F16" s="321"/>
      <c r="G16" s="185">
        <v>748</v>
      </c>
      <c r="H16" s="320" t="s">
        <v>372</v>
      </c>
      <c r="I16" s="321"/>
    </row>
    <row r="17" spans="2:9" ht="24.95" customHeight="1">
      <c r="B17" s="331"/>
      <c r="C17" s="332"/>
      <c r="D17" s="188" t="s">
        <v>334</v>
      </c>
      <c r="E17" s="320" t="s">
        <v>348</v>
      </c>
      <c r="F17" s="321"/>
      <c r="G17" s="185">
        <v>479</v>
      </c>
      <c r="H17" s="320" t="s">
        <v>362</v>
      </c>
      <c r="I17" s="321"/>
    </row>
    <row r="18" spans="2:9" ht="24.95" customHeight="1">
      <c r="B18" s="331"/>
      <c r="C18" s="332"/>
      <c r="D18" s="188" t="s">
        <v>335</v>
      </c>
      <c r="E18" s="320" t="s">
        <v>373</v>
      </c>
      <c r="F18" s="321"/>
      <c r="G18" s="185">
        <v>357</v>
      </c>
      <c r="H18" s="320" t="s">
        <v>374</v>
      </c>
      <c r="I18" s="321"/>
    </row>
    <row r="19" spans="2:9" ht="24.95" customHeight="1">
      <c r="B19" s="331"/>
      <c r="C19" s="332"/>
      <c r="D19" s="188" t="s">
        <v>336</v>
      </c>
      <c r="E19" s="320" t="s">
        <v>350</v>
      </c>
      <c r="F19" s="321"/>
      <c r="G19" s="185">
        <v>237</v>
      </c>
      <c r="H19" s="320" t="s">
        <v>358</v>
      </c>
      <c r="I19" s="321"/>
    </row>
    <row r="20" spans="2:9" ht="24.95" customHeight="1">
      <c r="B20" s="331"/>
      <c r="C20" s="332"/>
      <c r="D20" s="188" t="s">
        <v>337</v>
      </c>
      <c r="E20" s="320" t="s">
        <v>351</v>
      </c>
      <c r="F20" s="321"/>
      <c r="G20" s="185">
        <v>176</v>
      </c>
      <c r="H20" s="320" t="s">
        <v>359</v>
      </c>
      <c r="I20" s="321"/>
    </row>
    <row r="21" spans="2:9" ht="24.95" customHeight="1">
      <c r="B21" s="331"/>
      <c r="C21" s="332"/>
      <c r="D21" s="188" t="s">
        <v>349</v>
      </c>
      <c r="E21" s="320" t="s">
        <v>343</v>
      </c>
      <c r="F21" s="321"/>
      <c r="G21" s="185">
        <v>175</v>
      </c>
      <c r="H21" s="320" t="s">
        <v>354</v>
      </c>
      <c r="I21" s="321"/>
    </row>
    <row r="22" spans="2:9" ht="24.95" customHeight="1">
      <c r="B22" s="331"/>
      <c r="C22" s="332"/>
      <c r="D22" s="188" t="s">
        <v>338</v>
      </c>
      <c r="E22" s="320" t="s">
        <v>352</v>
      </c>
      <c r="F22" s="321"/>
      <c r="G22" s="185">
        <v>74</v>
      </c>
      <c r="H22" s="320" t="s">
        <v>360</v>
      </c>
      <c r="I22" s="321"/>
    </row>
    <row r="23" spans="2:9" ht="24.95" customHeight="1">
      <c r="B23" s="331"/>
      <c r="C23" s="332"/>
      <c r="D23" s="188" t="s">
        <v>309</v>
      </c>
      <c r="E23" s="325"/>
      <c r="F23" s="326"/>
      <c r="G23" s="185">
        <f>G24-SUM(G11:G22)</f>
        <v>2533</v>
      </c>
      <c r="H23" s="325"/>
      <c r="I23" s="326"/>
    </row>
    <row r="24" spans="2:9" ht="24.95" customHeight="1">
      <c r="B24" s="333"/>
      <c r="C24" s="334"/>
      <c r="D24" s="189" t="s">
        <v>178</v>
      </c>
      <c r="E24" s="323"/>
      <c r="F24" s="324"/>
      <c r="G24" s="187">
        <v>11646</v>
      </c>
      <c r="H24" s="323"/>
      <c r="I24" s="324"/>
    </row>
    <row r="25" spans="2:9" ht="24.95" customHeight="1">
      <c r="B25" s="327" t="s">
        <v>70</v>
      </c>
      <c r="C25" s="328"/>
      <c r="D25" s="190"/>
      <c r="E25" s="323"/>
      <c r="F25" s="324"/>
      <c r="G25" s="187">
        <f>G10+G24</f>
        <v>12720</v>
      </c>
      <c r="H25" s="323"/>
      <c r="I25" s="324"/>
    </row>
    <row r="26" spans="2:9" ht="3.75" customHeight="1"/>
    <row r="27" spans="2:9" ht="12" customHeight="1"/>
  </sheetData>
  <mergeCells count="49">
    <mergeCell ref="E23:F23"/>
    <mergeCell ref="H23:I23"/>
    <mergeCell ref="E24:F24"/>
    <mergeCell ref="H24:I24"/>
    <mergeCell ref="B25:C25"/>
    <mergeCell ref="E25:F25"/>
    <mergeCell ref="H25:I25"/>
    <mergeCell ref="B11:C24"/>
    <mergeCell ref="E19:F19"/>
    <mergeCell ref="H19:I19"/>
    <mergeCell ref="E22:F22"/>
    <mergeCell ref="H22:I22"/>
    <mergeCell ref="E20:F20"/>
    <mergeCell ref="H20:I20"/>
    <mergeCell ref="E21:F21"/>
    <mergeCell ref="H21:I21"/>
    <mergeCell ref="H15:I15"/>
    <mergeCell ref="E17:F17"/>
    <mergeCell ref="H17:I17"/>
    <mergeCell ref="E18:F18"/>
    <mergeCell ref="H18:I18"/>
    <mergeCell ref="H3:I3"/>
    <mergeCell ref="E16:F16"/>
    <mergeCell ref="H16:I16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B4:C4"/>
    <mergeCell ref="E4:F4"/>
    <mergeCell ref="H4:I4"/>
    <mergeCell ref="B5:C10"/>
    <mergeCell ref="E5:F5"/>
    <mergeCell ref="H5:I5"/>
    <mergeCell ref="E6:F6"/>
    <mergeCell ref="H6:I6"/>
    <mergeCell ref="E8:F8"/>
    <mergeCell ref="H8:I8"/>
    <mergeCell ref="E7:F7"/>
    <mergeCell ref="H7:I7"/>
  </mergeCells>
  <phoneticPr fontId="4"/>
  <printOptions horizontalCentered="1"/>
  <pageMargins left="0.19685039370078741" right="0.19685039370078741" top="0.35433070866141736" bottom="0.15748031496062992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補助金（公表用） </vt:lpstr>
      <vt:lpstr>財源明細</vt:lpstr>
      <vt:lpstr>財源情報明細</vt:lpstr>
      <vt:lpstr>資金明細</vt:lpstr>
      <vt:lpstr>作成例</vt:lpstr>
      <vt:lpstr>引当金!Print_Area</vt:lpstr>
      <vt:lpstr>基金!Print_Area</vt:lpstr>
      <vt:lpstr>財源情報明細!Print_Area</vt:lpstr>
      <vt:lpstr>財源明細!Print_Area</vt:lpstr>
      <vt:lpstr>作成例!Print_Area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'補助金（公表用） '!Print_Area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2024-02-17T11:43:26Z</cp:lastPrinted>
  <dcterms:created xsi:type="dcterms:W3CDTF">2014-03-27T08:10:30Z</dcterms:created>
  <dcterms:modified xsi:type="dcterms:W3CDTF">2024-03-14T08:52:02Z</dcterms:modified>
</cp:coreProperties>
</file>